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VESIK\Documents\"/>
    </mc:Choice>
  </mc:AlternateContent>
  <xr:revisionPtr revIDLastSave="0" documentId="13_ncr:1_{01A12145-12A1-44E6-9F18-8F543E931C41}" xr6:coauthVersionLast="47" xr6:coauthVersionMax="47" xr10:uidLastSave="{00000000-0000-0000-0000-000000000000}"/>
  <workbookProtection workbookAlgorithmName="SHA-512" workbookHashValue="hT+MigiQfzkqdlqpVumNo7MEJQ6zeRYGy54w7SSTO+ZjOerDIMvmf3jtfViLz874+jrro/VUTIQVXUP3Re95DA==" workbookSaltValue="Stn3Kq/3/mJ/3WhExYNAjA==" workbookSpinCount="100000" lockStructure="1"/>
  <bookViews>
    <workbookView xWindow="-120" yWindow="-120" windowWidth="29040" windowHeight="15720" xr2:uid="{A4BC5E8E-D5C2-481A-828A-D87C809E772B}"/>
  </bookViews>
  <sheets>
    <sheet name="Alternative" sheetId="4" r:id="rId1"/>
    <sheet name="Sewer" sheetId="5" state="hidden" r:id="rId2"/>
    <sheet name="Table" sheetId="1" state="hidden" r:id="rId3"/>
    <sheet name="Rates" sheetId="2" state="hidden" r:id="rId4"/>
  </sheets>
  <definedNames>
    <definedName name="AMENITY_TYPE">#REF!</definedName>
    <definedName name="BENEFIT_TYPE">#REF!</definedName>
    <definedName name="d">#REF!</definedName>
    <definedName name="_xlnm.Database">#REF!</definedName>
    <definedName name="DrainageA1Reserve">#REF!</definedName>
    <definedName name="DrainageA2Reserve">#REF!</definedName>
    <definedName name="e">#REF!</definedName>
    <definedName name="HwyA1Reserve">#REF!</definedName>
    <definedName name="HwyA2Reserve">#REF!</definedName>
    <definedName name="Parks">#REF!</definedName>
    <definedName name="ParksA1Reserve">#REF!</definedName>
    <definedName name="ParksA2Reserve">#REF!</definedName>
    <definedName name="PipeSize">#REF!</definedName>
    <definedName name="PipeSizes">#REF!</definedName>
    <definedName name="PipesSizes">#REF!</definedName>
    <definedName name="_xlnm.Print_Area" localSheetId="0">Alternative!$B$2:$L$74</definedName>
    <definedName name="projectmanager">#REF!</definedName>
    <definedName name="SewageA1Reserve">#REF!</definedName>
    <definedName name="SewageA2Reserve">#REF!</definedName>
    <definedName name="WaterA1Reserve">#REF!</definedName>
    <definedName name="WaterA2Reserv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4" l="1"/>
  <c r="K32" i="4" s="1"/>
  <c r="F33" i="4"/>
  <c r="K33" i="4" s="1"/>
  <c r="F34" i="4"/>
  <c r="K34" i="4" s="1"/>
  <c r="F35" i="4"/>
  <c r="K35" i="4" s="1"/>
  <c r="N17" i="5"/>
  <c r="N16" i="5"/>
  <c r="N15" i="5"/>
  <c r="N14" i="5"/>
  <c r="N12" i="5"/>
  <c r="N11" i="5"/>
  <c r="N10" i="5"/>
  <c r="N9" i="5"/>
  <c r="K22" i="4"/>
  <c r="K21" i="4"/>
  <c r="K20" i="4"/>
  <c r="K19" i="4"/>
  <c r="K18" i="4"/>
  <c r="K17" i="4"/>
  <c r="K15" i="4"/>
  <c r="K14" i="4"/>
  <c r="K13" i="4"/>
  <c r="K12" i="4"/>
  <c r="K11" i="4"/>
  <c r="K10" i="4"/>
  <c r="K59" i="4"/>
  <c r="K58" i="4"/>
  <c r="K57" i="4"/>
  <c r="K56" i="4"/>
  <c r="K55" i="4"/>
  <c r="K51" i="4"/>
  <c r="K50" i="4"/>
  <c r="K49" i="4"/>
  <c r="K48" i="4"/>
  <c r="K47" i="4"/>
  <c r="K46" i="4"/>
  <c r="K45" i="4"/>
  <c r="K44" i="4"/>
  <c r="K40" i="4"/>
  <c r="K39" i="4"/>
  <c r="K38" i="4"/>
  <c r="K37" i="4"/>
  <c r="K29" i="4"/>
  <c r="K28" i="4"/>
  <c r="K27" i="4"/>
  <c r="K26" i="4"/>
  <c r="B19" i="1"/>
  <c r="B15" i="1"/>
  <c r="B10" i="1"/>
  <c r="B6" i="1"/>
  <c r="B21" i="1" s="1"/>
  <c r="K53" i="4" l="1"/>
  <c r="K61" i="4"/>
  <c r="K42" i="4"/>
  <c r="K24" i="4"/>
  <c r="K63" i="4" l="1"/>
</calcChain>
</file>

<file path=xl/sharedStrings.xml><?xml version="1.0" encoding="utf-8"?>
<sst xmlns="http://schemas.openxmlformats.org/spreadsheetml/2006/main" count="279" uniqueCount="126">
  <si>
    <t>Metro Vancouver</t>
  </si>
  <si>
    <t>Subtotal</t>
  </si>
  <si>
    <t>Reference</t>
  </si>
  <si>
    <t>Regional Water DCC</t>
  </si>
  <si>
    <t>https://metrovancouver.org/services/water/regional-water-development-cost-charge</t>
  </si>
  <si>
    <t>Liquid Waste  DCC</t>
  </si>
  <si>
    <t>https://metrovancouver.org/services/liquid-waste/liquid-waste-development-cost-charges</t>
  </si>
  <si>
    <t>Parkland Acquisition DCC</t>
  </si>
  <si>
    <t>https://metrovancouver.org/services/regional-parks/regional-parkland-acquisition-development-cost-charge</t>
  </si>
  <si>
    <r>
      <t>(a)</t>
    </r>
    <r>
      <rPr>
        <b/>
        <i/>
        <sz val="7"/>
        <rFont val="Times New Roman"/>
        <family val="1"/>
      </rPr>
      <t xml:space="preserve">   </t>
    </r>
    <r>
      <rPr>
        <b/>
        <i/>
        <sz val="12"/>
        <rFont val="Aptos"/>
        <family val="2"/>
      </rPr>
      <t>Subtotal Estimated Metro DCC</t>
    </r>
  </si>
  <si>
    <t>TransLink</t>
  </si>
  <si>
    <t>TransLink DCC</t>
  </si>
  <si>
    <r>
      <t>(b)</t>
    </r>
    <r>
      <rPr>
        <sz val="7"/>
        <rFont val="Times New Roman"/>
        <family val="1"/>
      </rPr>
      <t xml:space="preserve">   </t>
    </r>
    <r>
      <rPr>
        <b/>
        <sz val="12"/>
        <rFont val="Aptos"/>
        <family val="2"/>
      </rPr>
      <t>Subtotal Estimated TransLink DCC</t>
    </r>
  </si>
  <si>
    <t>https://www.translink.ca/bylaws?utm_source=direct&amp;utm_medium=shorturl&amp;utm_campaign=bylaws</t>
  </si>
  <si>
    <t xml:space="preserve">City of Burnaby </t>
  </si>
  <si>
    <t>DCC</t>
  </si>
  <si>
    <t>https://www.burnaby.ca/services-and-payments/development-permits-construction/development-funding-program</t>
  </si>
  <si>
    <t>ACC</t>
  </si>
  <si>
    <r>
      <t>(c)</t>
    </r>
    <r>
      <rPr>
        <sz val="7"/>
        <rFont val="Times New Roman"/>
        <family val="1"/>
      </rPr>
      <t xml:space="preserve">   </t>
    </r>
    <r>
      <rPr>
        <b/>
        <sz val="12"/>
        <rFont val="Aptos"/>
        <family val="2"/>
      </rPr>
      <t>Subtotal City of Burnaby CC</t>
    </r>
  </si>
  <si>
    <t xml:space="preserve">School District </t>
  </si>
  <si>
    <t>School Site Acquisition Cost Charges</t>
  </si>
  <si>
    <t>https://www2.gov.bc.ca/gov/content/education-training/k-12/administration/capital/planning/school-site-acquisition</t>
  </si>
  <si>
    <r>
      <t>(d)</t>
    </r>
    <r>
      <rPr>
        <sz val="7"/>
        <rFont val="Times New Roman"/>
        <family val="1"/>
      </rPr>
      <t xml:space="preserve">   </t>
    </r>
    <r>
      <rPr>
        <b/>
        <sz val="12"/>
        <rFont val="Aptos"/>
        <family val="2"/>
      </rPr>
      <t xml:space="preserve">Subtotal School District  Cost Charges </t>
    </r>
  </si>
  <si>
    <t>TOTAL Estimate  (a+b+c+d)</t>
  </si>
  <si>
    <t>Residential Lot Development Unit</t>
  </si>
  <si>
    <t>Townhouse Dwelling Unit</t>
  </si>
  <si>
    <t>Apartment Dwelling Unit</t>
  </si>
  <si>
    <t>Non-Residential (per square foot)</t>
  </si>
  <si>
    <t xml:space="preserve">Regional Water </t>
  </si>
  <si>
    <t xml:space="preserve">Parkland Acquisition </t>
  </si>
  <si>
    <t>Liquid Waste - VSA</t>
  </si>
  <si>
    <t>Liquid Waste - FSA</t>
  </si>
  <si>
    <t>​$5.41</t>
  </si>
  <si>
    <t>Single Family Dwelling</t>
  </si>
  <si>
    <t>Duplex/ Townhouse Dwelling Unit</t>
  </si>
  <si>
    <t>Retail/Service</t>
  </si>
  <si>
    <t>Office</t>
  </si>
  <si>
    <t>Institutional</t>
  </si>
  <si>
    <t>Industrial</t>
  </si>
  <si>
    <t>$3,330 per Dwelling Unit</t>
  </si>
  <si>
    <t>$2,765 per Dwelling Unit</t>
  </si>
  <si>
    <t>$1,729 per Dwelling Unit</t>
  </si>
  <si>
    <t>$1.40 per sq. ft. of Floor Area</t>
  </si>
  <si>
    <t>$1.13 per sq. ft. of Floor Area</t>
  </si>
  <si>
    <t>$0.55 per sq. ft. of Floor Area</t>
  </si>
  <si>
    <t>$0.33 per sq. ft. of Floor Area</t>
  </si>
  <si>
    <t>Transportation</t>
  </si>
  <si>
    <t>Water</t>
  </si>
  <si>
    <t>Drainage</t>
  </si>
  <si>
    <t>Sanitary Sewer</t>
  </si>
  <si>
    <t>Parks</t>
  </si>
  <si>
    <t>Fire Facilities</t>
  </si>
  <si>
    <t>Total Proposed DCC </t>
  </si>
  <si>
    <t>Proposed ACC</t>
  </si>
  <si>
    <t>Total Proposed</t>
  </si>
  <si>
    <t>DCC + ACC</t>
  </si>
  <si>
    <t>Low Density Residential</t>
  </si>
  <si>
    <t>(per primary dwelling unit / lot)</t>
  </si>
  <si>
    <t>Medium Density Residential</t>
  </si>
  <si>
    <t>(per dwelling unit)</t>
  </si>
  <si>
    <t>High Density Residential</t>
  </si>
  <si>
    <t>Commercial</t>
  </si>
  <si>
    <t>(per m2 gross floor area)</t>
  </si>
  <si>
    <t>Industrial </t>
  </si>
  <si>
    <t>Low density</t>
  </si>
  <si>
    <t>Medium density</t>
  </si>
  <si>
    <t>Medium low density</t>
  </si>
  <si>
    <t>Medium high density</t>
  </si>
  <si>
    <t>High density</t>
  </si>
  <si>
    <t>Charge per unit</t>
  </si>
  <si>
    <t>Category of Eligible Development</t>
  </si>
  <si>
    <t>Type of Development</t>
  </si>
  <si>
    <t xml:space="preserve">Rates effective January 1, 2025 </t>
  </si>
  <si>
    <t>Rates effective January 1, 2025</t>
  </si>
  <si>
    <t>Rates effective July 1, 2024</t>
  </si>
  <si>
    <t>Unit Type</t>
  </si>
  <si>
    <t>Medium</t>
  </si>
  <si>
    <t>RLDU</t>
  </si>
  <si>
    <t>Townhouse</t>
  </si>
  <si>
    <t>SFD</t>
  </si>
  <si>
    <t>Duplex</t>
  </si>
  <si>
    <t>School Acquisition Charge</t>
  </si>
  <si>
    <t>Low</t>
  </si>
  <si>
    <t>Subtotal School District  </t>
  </si>
  <si>
    <t>Subtotal TransLink</t>
  </si>
  <si>
    <t>Apartment</t>
  </si>
  <si>
    <t>#7</t>
  </si>
  <si>
    <t>Subtotal Metro Vancouver</t>
  </si>
  <si>
    <t>Non-Residential</t>
  </si>
  <si>
    <t xml:space="preserve">Metro Vancouver
Parkland Acquisition </t>
  </si>
  <si>
    <t>#6</t>
  </si>
  <si>
    <t>Metro Vancouver
 Liquid Waste - FSA</t>
  </si>
  <si>
    <t>#5</t>
  </si>
  <si>
    <t>Metro Vancouver
 Liquid Waste - VSA</t>
  </si>
  <si>
    <t>#4</t>
  </si>
  <si>
    <t xml:space="preserve">Metro Vancouver 
Regional Water </t>
  </si>
  <si>
    <t>#3</t>
  </si>
  <si>
    <t xml:space="preserve">Subtotal City of Burnaby </t>
  </si>
  <si>
    <t>High</t>
  </si>
  <si>
    <t>City of Burnaby ACC</t>
  </si>
  <si>
    <t>#2</t>
  </si>
  <si>
    <t xml:space="preserve">City of Burnaby DCC </t>
  </si>
  <si>
    <t>#1</t>
  </si>
  <si>
    <t xml:space="preserve">Metro Vancouver Parkland Acquisition </t>
  </si>
  <si>
    <t>Metro Vancouver Liquid Waste</t>
  </si>
  <si>
    <t xml:space="preserve">Metro Vancouver Regional Water </t>
  </si>
  <si>
    <t>References</t>
  </si>
  <si>
    <t>Net Fee</t>
  </si>
  <si>
    <t>dwelling units</t>
  </si>
  <si>
    <t>primary units</t>
  </si>
  <si>
    <t>sq. meters</t>
  </si>
  <si>
    <t>units</t>
  </si>
  <si>
    <t>sq. feet</t>
  </si>
  <si>
    <t>Area</t>
  </si>
  <si>
    <t>Vancouver</t>
  </si>
  <si>
    <t>Fraser</t>
  </si>
  <si>
    <t xml:space="preserve">Metro Vancouver
 Liquid Waste </t>
  </si>
  <si>
    <t>Authority</t>
  </si>
  <si>
    <t>Instructions:</t>
  </si>
  <si>
    <t>Fill in only the yellow cells</t>
  </si>
  <si>
    <t>Check with the relevant authority (referenced at bottom of the sheet) for the associated unit type definitions</t>
  </si>
  <si>
    <t>Current Rate</t>
  </si>
  <si>
    <t>New Construction/ Addition</t>
  </si>
  <si>
    <t>Credit for Construction to be demolished</t>
  </si>
  <si>
    <r>
      <rPr>
        <b/>
        <u/>
        <sz val="10"/>
        <color rgb="FFFF0000"/>
        <rFont val="Arial"/>
        <family val="2"/>
      </rPr>
      <t>Disclaimer:</t>
    </r>
    <r>
      <rPr>
        <b/>
        <sz val="10"/>
        <color rgb="FFFF0000"/>
        <rFont val="Arial"/>
        <family val="2"/>
      </rPr>
      <t xml:space="preserve">
This calculator (the “Calculator”) provides an estimate for informational purposes only of the Development Cost Charges (“DCCs”) and Amenity Cost Charges (“ACCs”) which may be payable upon approval of a subdivision or issuance of a building permit. This Calculator only calculates the DCCs and ACCs which may be imposed by and payable to the City of Burnaby (the “City”), South Coast British Columbia Transportation Authority, Greater Vancouver Sewerage and Drainage District, Greater Vancouver Water District, and Metro Vancouver Regional District based on rates that are current as of September 16, 2025, and does not include any other fees or charges that may otherwise be payable by you to the City or any other organization. This Calculator does not consider the applicability of any DCC or ACC exemptions, waivers or reductions, or the applicability of in-stream provisions.  The accuracy of the calculation is dependent on the information entered by the user. The City expressly disclaims all responsibly for, and does not guarantee the accuracy, reliability, or completeness of, any calculation generated by the Calculator. By using this Calculator, you acknowledge and agree to release the City from any and all liability for any loss, damage, claim, or expense, whether direct or indirect, arising from the use of, or reliance on, the information provided by the Calculator.</t>
    </r>
  </si>
  <si>
    <t>Total  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</si>
</sst>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_-&quot;$&quot;* #,##0.00_-;\-&quot;$&quot;* #,##0.00_-;_-&quot;$&quot;* &quot;-&quot;??_-;_-@_-"/>
  </numFmts>
  <fonts count="22" x14ac:knownFonts="1">
    <font>
      <sz val="10"/>
      <name val="Arial"/>
    </font>
    <font>
      <b/>
      <sz val="12"/>
      <name val="Aptos"/>
      <family val="2"/>
    </font>
    <font>
      <sz val="12"/>
      <name val="Aptos"/>
      <family val="2"/>
    </font>
    <font>
      <sz val="10"/>
      <name val="Arial"/>
      <family val="2"/>
    </font>
    <font>
      <u/>
      <sz val="10"/>
      <color indexed="12"/>
      <name val="Arial"/>
      <family val="2"/>
    </font>
    <font>
      <b/>
      <i/>
      <sz val="12"/>
      <name val="Aptos"/>
      <family val="2"/>
    </font>
    <font>
      <b/>
      <i/>
      <sz val="7"/>
      <name val="Times New Roman"/>
      <family val="1"/>
    </font>
    <font>
      <sz val="7"/>
      <name val="Times New Roman"/>
      <family val="1"/>
    </font>
    <font>
      <b/>
      <sz val="10"/>
      <name val="Arial"/>
      <family val="2"/>
    </font>
    <font>
      <sz val="10"/>
      <color rgb="FF020202"/>
      <name val="Arial"/>
      <family val="2"/>
    </font>
    <font>
      <b/>
      <sz val="10"/>
      <color rgb="FF464646"/>
      <name val="Arial"/>
      <family val="2"/>
    </font>
    <font>
      <sz val="10"/>
      <color rgb="FF464646"/>
      <name val="Arial"/>
      <family val="2"/>
    </font>
    <font>
      <i/>
      <sz val="10"/>
      <name val="Arial"/>
      <family val="2"/>
    </font>
    <font>
      <b/>
      <sz val="11"/>
      <color theme="1"/>
      <name val="Aptos Narrow"/>
      <family val="2"/>
      <scheme val="minor"/>
    </font>
    <font>
      <b/>
      <i/>
      <sz val="11"/>
      <color rgb="FFFF0000"/>
      <name val="Aptos Narrow"/>
      <family val="2"/>
      <scheme val="minor"/>
    </font>
    <font>
      <b/>
      <sz val="11"/>
      <color rgb="FFFF0000"/>
      <name val="Aptos Narrow"/>
      <family val="2"/>
      <scheme val="minor"/>
    </font>
    <font>
      <b/>
      <i/>
      <sz val="10"/>
      <name val="Arial"/>
      <family val="2"/>
    </font>
    <font>
      <sz val="8"/>
      <name val="Arial"/>
      <family val="2"/>
    </font>
    <font>
      <b/>
      <sz val="10"/>
      <color rgb="FFFF0000"/>
      <name val="Arial"/>
      <family val="2"/>
    </font>
    <font>
      <sz val="11"/>
      <name val="Arial"/>
      <family val="2"/>
    </font>
    <font>
      <i/>
      <sz val="11"/>
      <name val="Arial"/>
      <family val="2"/>
    </font>
    <font>
      <b/>
      <u/>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2F2F2"/>
        <bgColor indexed="64"/>
      </patternFill>
    </fill>
    <fill>
      <patternFill patternType="solid">
        <fgColor rgb="FFE8E8E8"/>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89999084444715716"/>
        <bgColor indexed="64"/>
      </patternFill>
    </fill>
  </fills>
  <borders count="38">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cellStyleXfs>
  <cellXfs count="143">
    <xf numFmtId="0" fontId="0" fillId="0" borderId="0" xfId="0"/>
    <xf numFmtId="0" fontId="1" fillId="2" borderId="0" xfId="0" applyFont="1" applyFill="1" applyAlignment="1">
      <alignment vertical="center" wrapText="1"/>
    </xf>
    <xf numFmtId="0" fontId="0" fillId="2" borderId="0" xfId="0" applyFill="1"/>
    <xf numFmtId="0" fontId="1" fillId="3" borderId="0" xfId="0" applyFont="1" applyFill="1" applyAlignment="1">
      <alignment vertical="center" wrapText="1"/>
    </xf>
    <xf numFmtId="0" fontId="1" fillId="3" borderId="0" xfId="0" applyFont="1" applyFill="1" applyAlignment="1">
      <alignment horizontal="center" vertical="center" wrapText="1"/>
    </xf>
    <xf numFmtId="0" fontId="4" fillId="2" borderId="0" xfId="2" applyFill="1" applyBorder="1" applyAlignment="1" applyProtection="1">
      <alignment vertical="center" wrapText="1"/>
    </xf>
    <xf numFmtId="0" fontId="5" fillId="2" borderId="1" xfId="0" applyFont="1" applyFill="1" applyBorder="1" applyAlignment="1">
      <alignment horizontal="left" vertical="center" wrapText="1" indent="4"/>
    </xf>
    <xf numFmtId="164" fontId="5" fillId="2" borderId="1" xfId="0" applyNumberFormat="1" applyFont="1" applyFill="1" applyBorder="1" applyAlignment="1">
      <alignment vertical="center" wrapText="1"/>
    </xf>
    <xf numFmtId="0" fontId="5" fillId="2" borderId="0" xfId="0" applyFont="1" applyFill="1" applyAlignment="1">
      <alignment vertical="center" wrapText="1"/>
    </xf>
    <xf numFmtId="0" fontId="5" fillId="2" borderId="0" xfId="0" applyFont="1" applyFill="1" applyAlignment="1">
      <alignment horizontal="left" vertical="center" wrapText="1" indent="4"/>
    </xf>
    <xf numFmtId="0" fontId="1" fillId="2" borderId="2" xfId="0" applyFont="1" applyFill="1" applyBorder="1" applyAlignment="1">
      <alignment vertical="center" wrapText="1"/>
    </xf>
    <xf numFmtId="44" fontId="1" fillId="2" borderId="2" xfId="0" applyNumberFormat="1" applyFont="1" applyFill="1" applyBorder="1" applyAlignment="1">
      <alignment vertical="center" wrapText="1"/>
    </xf>
    <xf numFmtId="164" fontId="1" fillId="4" borderId="3" xfId="1" applyFont="1" applyFill="1" applyBorder="1" applyAlignment="1">
      <alignment vertical="center" wrapText="1"/>
    </xf>
    <xf numFmtId="0" fontId="2" fillId="2" borderId="3" xfId="0" applyFont="1" applyFill="1" applyBorder="1" applyAlignment="1">
      <alignment horizontal="left" vertical="center" wrapText="1" indent="1"/>
    </xf>
    <xf numFmtId="0" fontId="2" fillId="2" borderId="0" xfId="0" applyFont="1" applyFill="1" applyAlignment="1">
      <alignment horizontal="left" vertical="center" wrapText="1" indent="1"/>
    </xf>
    <xf numFmtId="0" fontId="3" fillId="0" borderId="0" xfId="0" applyFont="1"/>
    <xf numFmtId="0" fontId="8" fillId="3" borderId="0" xfId="0" applyFont="1" applyFill="1" applyAlignment="1">
      <alignment vertical="center" wrapText="1"/>
    </xf>
    <xf numFmtId="0" fontId="9" fillId="0" borderId="3" xfId="0" applyFont="1" applyBorder="1" applyAlignment="1">
      <alignment vertical="top" wrapText="1" indent="1"/>
    </xf>
    <xf numFmtId="6" fontId="9" fillId="0" borderId="3" xfId="0" applyNumberFormat="1" applyFont="1" applyBorder="1" applyAlignment="1">
      <alignment vertical="top" wrapText="1" indent="1"/>
    </xf>
    <xf numFmtId="8" fontId="9" fillId="0" borderId="3" xfId="0" applyNumberFormat="1" applyFont="1" applyBorder="1" applyAlignment="1">
      <alignment vertical="top" wrapText="1" indent="1"/>
    </xf>
    <xf numFmtId="8" fontId="9" fillId="0" borderId="3" xfId="0" applyNumberFormat="1" applyFont="1" applyBorder="1" applyAlignment="1">
      <alignment horizontal="right" vertical="top" wrapText="1" indent="1"/>
    </xf>
    <xf numFmtId="0" fontId="3" fillId="0" borderId="3" xfId="0" applyFont="1" applyBorder="1"/>
    <xf numFmtId="8" fontId="11" fillId="5" borderId="1" xfId="0" applyNumberFormat="1" applyFont="1" applyFill="1" applyBorder="1" applyAlignment="1">
      <alignment vertical="center" wrapText="1"/>
    </xf>
    <xf numFmtId="8" fontId="11" fillId="5" borderId="7" xfId="0" applyNumberFormat="1" applyFont="1" applyFill="1" applyBorder="1" applyAlignment="1">
      <alignment vertical="center" wrapText="1"/>
    </xf>
    <xf numFmtId="8" fontId="11" fillId="6" borderId="1" xfId="0" applyNumberFormat="1" applyFont="1" applyFill="1" applyBorder="1" applyAlignment="1">
      <alignment vertical="center" wrapText="1"/>
    </xf>
    <xf numFmtId="8" fontId="11" fillId="6" borderId="7" xfId="0" applyNumberFormat="1" applyFont="1" applyFill="1" applyBorder="1" applyAlignment="1">
      <alignment vertical="center" wrapText="1"/>
    </xf>
    <xf numFmtId="8" fontId="10" fillId="5" borderId="14" xfId="0" applyNumberFormat="1" applyFont="1" applyFill="1" applyBorder="1" applyAlignment="1">
      <alignment vertical="center" wrapText="1"/>
    </xf>
    <xf numFmtId="8" fontId="10" fillId="6" borderId="13" xfId="0" applyNumberFormat="1" applyFont="1" applyFill="1" applyBorder="1" applyAlignment="1">
      <alignment vertical="center" wrapText="1"/>
    </xf>
    <xf numFmtId="8" fontId="10" fillId="6" borderId="14" xfId="0" applyNumberFormat="1" applyFont="1" applyFill="1" applyBorder="1" applyAlignment="1">
      <alignment vertical="center" wrapText="1"/>
    </xf>
    <xf numFmtId="8" fontId="10" fillId="6" borderId="12" xfId="0" applyNumberFormat="1" applyFont="1" applyFill="1" applyBorder="1" applyAlignment="1">
      <alignment vertical="center" wrapText="1"/>
    </xf>
    <xf numFmtId="8" fontId="10" fillId="6" borderId="15" xfId="0" applyNumberFormat="1" applyFont="1" applyFill="1" applyBorder="1" applyAlignment="1">
      <alignment vertical="center" wrapText="1"/>
    </xf>
    <xf numFmtId="0" fontId="11" fillId="5" borderId="20" xfId="0" applyFont="1" applyFill="1" applyBorder="1" applyAlignment="1">
      <alignment vertical="center"/>
    </xf>
    <xf numFmtId="0" fontId="11" fillId="5" borderId="21" xfId="0" applyFont="1" applyFill="1" applyBorder="1" applyAlignment="1">
      <alignment vertical="center"/>
    </xf>
    <xf numFmtId="0" fontId="11" fillId="6" borderId="20" xfId="0" applyFont="1" applyFill="1" applyBorder="1" applyAlignment="1">
      <alignment vertical="center" wrapText="1"/>
    </xf>
    <xf numFmtId="0" fontId="11" fillId="6" borderId="21" xfId="0" applyFont="1" applyFill="1" applyBorder="1" applyAlignment="1">
      <alignment vertical="center" wrapText="1"/>
    </xf>
    <xf numFmtId="0" fontId="11" fillId="6" borderId="19" xfId="0" applyFont="1" applyFill="1" applyBorder="1" applyAlignment="1">
      <alignment vertical="center" wrapText="1"/>
    </xf>
    <xf numFmtId="0" fontId="11" fillId="6" borderId="22" xfId="0" applyFont="1" applyFill="1" applyBorder="1" applyAlignment="1">
      <alignment vertical="center" wrapText="1"/>
    </xf>
    <xf numFmtId="8" fontId="10" fillId="5" borderId="12" xfId="0" applyNumberFormat="1" applyFont="1" applyFill="1" applyBorder="1" applyAlignment="1">
      <alignment vertical="center" wrapText="1"/>
    </xf>
    <xf numFmtId="8" fontId="11" fillId="6" borderId="0" xfId="0" applyNumberFormat="1" applyFont="1" applyFill="1" applyAlignment="1">
      <alignment vertical="center" wrapText="1"/>
    </xf>
    <xf numFmtId="8" fontId="11" fillId="6" borderId="25" xfId="0" applyNumberFormat="1" applyFont="1" applyFill="1" applyBorder="1" applyAlignment="1">
      <alignment vertical="center" wrapText="1"/>
    </xf>
    <xf numFmtId="164" fontId="3" fillId="0" borderId="3" xfId="1" applyFont="1" applyBorder="1"/>
    <xf numFmtId="0" fontId="8" fillId="7" borderId="3" xfId="0" applyFont="1" applyFill="1" applyBorder="1"/>
    <xf numFmtId="0" fontId="10" fillId="7" borderId="11" xfId="0" applyFont="1" applyFill="1" applyBorder="1" applyAlignment="1">
      <alignment horizontal="left" vertical="center" wrapText="1"/>
    </xf>
    <xf numFmtId="0" fontId="10" fillId="7" borderId="15" xfId="0" applyFont="1" applyFill="1" applyBorder="1" applyAlignment="1">
      <alignment horizontal="left" vertical="center" wrapText="1"/>
    </xf>
    <xf numFmtId="164" fontId="3" fillId="0" borderId="3" xfId="1" applyFont="1" applyBorder="1" applyAlignment="1">
      <alignment horizontal="left" indent="11"/>
    </xf>
    <xf numFmtId="0" fontId="12" fillId="0" borderId="0" xfId="0" applyFont="1"/>
    <xf numFmtId="0" fontId="8" fillId="0" borderId="0" xfId="0" applyFont="1" applyAlignment="1">
      <alignment vertical="center" wrapText="1"/>
    </xf>
    <xf numFmtId="0" fontId="4" fillId="2" borderId="0" xfId="2" applyFill="1" applyBorder="1" applyAlignment="1" applyProtection="1">
      <alignment vertical="center"/>
    </xf>
    <xf numFmtId="0" fontId="3" fillId="2" borderId="0" xfId="3" applyFill="1"/>
    <xf numFmtId="164" fontId="0" fillId="2" borderId="0" xfId="1" applyFont="1" applyFill="1" applyBorder="1" applyProtection="1"/>
    <xf numFmtId="0" fontId="3" fillId="7" borderId="3" xfId="3" applyFill="1" applyBorder="1"/>
    <xf numFmtId="164" fontId="0" fillId="7" borderId="3" xfId="1" applyFont="1" applyFill="1" applyBorder="1" applyProtection="1"/>
    <xf numFmtId="44" fontId="3" fillId="2" borderId="3" xfId="3" applyNumberFormat="1" applyFill="1" applyBorder="1"/>
    <xf numFmtId="164" fontId="3" fillId="2" borderId="0" xfId="1" applyFill="1" applyProtection="1"/>
    <xf numFmtId="0" fontId="13" fillId="0" borderId="0" xfId="3" applyFont="1"/>
    <xf numFmtId="164" fontId="0" fillId="7" borderId="35" xfId="1" applyFont="1" applyFill="1" applyBorder="1" applyProtection="1"/>
    <xf numFmtId="0" fontId="3" fillId="8" borderId="35" xfId="3" applyFill="1" applyBorder="1" applyProtection="1">
      <protection locked="0"/>
    </xf>
    <xf numFmtId="0" fontId="3" fillId="2" borderId="0" xfId="3" applyFill="1" applyAlignment="1">
      <alignment horizontal="center"/>
    </xf>
    <xf numFmtId="0" fontId="3" fillId="2" borderId="36" xfId="3" applyFill="1" applyBorder="1" applyAlignment="1" applyProtection="1">
      <alignment horizontal="center"/>
      <protection locked="0"/>
    </xf>
    <xf numFmtId="164" fontId="0" fillId="7" borderId="3" xfId="1" applyFont="1" applyFill="1" applyBorder="1" applyAlignment="1" applyProtection="1">
      <alignment horizontal="right"/>
    </xf>
    <xf numFmtId="0" fontId="13" fillId="7" borderId="4" xfId="3" applyFont="1" applyFill="1" applyBorder="1" applyAlignment="1">
      <alignment horizontal="center" vertical="center" wrapText="1"/>
    </xf>
    <xf numFmtId="0" fontId="13" fillId="7" borderId="8" xfId="3" applyFont="1" applyFill="1" applyBorder="1" applyAlignment="1">
      <alignment horizontal="center" vertical="center" wrapText="1"/>
    </xf>
    <xf numFmtId="0" fontId="13" fillId="7" borderId="9" xfId="3" applyFont="1" applyFill="1" applyBorder="1" applyAlignment="1">
      <alignment horizontal="center" vertical="center" wrapText="1"/>
    </xf>
    <xf numFmtId="164" fontId="0" fillId="8" borderId="35" xfId="1" applyFont="1" applyFill="1" applyBorder="1" applyAlignment="1" applyProtection="1">
      <alignment horizontal="center"/>
      <protection locked="0"/>
    </xf>
    <xf numFmtId="164" fontId="0" fillId="8" borderId="37" xfId="1" applyFont="1" applyFill="1" applyBorder="1" applyAlignment="1" applyProtection="1">
      <alignment horizontal="center"/>
      <protection locked="0"/>
    </xf>
    <xf numFmtId="164" fontId="0" fillId="8" borderId="36" xfId="1" applyFont="1" applyFill="1" applyBorder="1" applyAlignment="1" applyProtection="1">
      <alignment horizontal="center"/>
      <protection locked="0"/>
    </xf>
    <xf numFmtId="0" fontId="10" fillId="0" borderId="16" xfId="0" applyFont="1" applyBorder="1" applyAlignment="1">
      <alignment horizontal="left" vertical="center" wrapText="1"/>
    </xf>
    <xf numFmtId="0" fontId="10" fillId="0" borderId="19" xfId="0" applyFont="1" applyBorder="1" applyAlignment="1">
      <alignment horizontal="left" vertical="center" wrapText="1"/>
    </xf>
    <xf numFmtId="0" fontId="10" fillId="7" borderId="17" xfId="0" applyFont="1" applyFill="1" applyBorder="1" applyAlignment="1">
      <alignment horizontal="left" vertical="center" wrapText="1"/>
    </xf>
    <xf numFmtId="0" fontId="10" fillId="7" borderId="8" xfId="0" applyFont="1" applyFill="1" applyBorder="1" applyAlignment="1">
      <alignment horizontal="left" vertical="center" wrapText="1"/>
    </xf>
    <xf numFmtId="8" fontId="11" fillId="6" borderId="5" xfId="0" applyNumberFormat="1" applyFont="1" applyFill="1" applyBorder="1" applyAlignment="1">
      <alignment vertical="center" wrapText="1"/>
    </xf>
    <xf numFmtId="8" fontId="11" fillId="6" borderId="6" xfId="0" applyNumberFormat="1" applyFont="1" applyFill="1" applyBorder="1" applyAlignment="1">
      <alignment vertical="center" wrapText="1"/>
    </xf>
    <xf numFmtId="8" fontId="10" fillId="6" borderId="13" xfId="0" applyNumberFormat="1" applyFont="1" applyFill="1" applyBorder="1" applyAlignment="1">
      <alignment vertical="center" wrapText="1"/>
    </xf>
    <xf numFmtId="8" fontId="10" fillId="6" borderId="14" xfId="0" applyNumberFormat="1" applyFont="1" applyFill="1" applyBorder="1" applyAlignment="1">
      <alignment vertical="center" wrapText="1"/>
    </xf>
    <xf numFmtId="0" fontId="10" fillId="7" borderId="26" xfId="0" applyFont="1" applyFill="1" applyBorder="1" applyAlignment="1">
      <alignment horizontal="left" vertical="center" wrapText="1"/>
    </xf>
    <xf numFmtId="0" fontId="10" fillId="7" borderId="0" xfId="0" applyFont="1" applyFill="1" applyAlignment="1">
      <alignment horizontal="left" vertical="center" wrapText="1"/>
    </xf>
    <xf numFmtId="8" fontId="11" fillId="5" borderId="4" xfId="0" applyNumberFormat="1" applyFont="1" applyFill="1" applyBorder="1" applyAlignment="1">
      <alignment vertical="center" wrapText="1"/>
    </xf>
    <xf numFmtId="8" fontId="11" fillId="5" borderId="9" xfId="0" applyNumberFormat="1" applyFont="1" applyFill="1" applyBorder="1" applyAlignment="1">
      <alignment vertical="center" wrapText="1"/>
    </xf>
    <xf numFmtId="8" fontId="11" fillId="5" borderId="5" xfId="0" applyNumberFormat="1" applyFont="1" applyFill="1" applyBorder="1" applyAlignment="1">
      <alignment vertical="center" wrapText="1"/>
    </xf>
    <xf numFmtId="8" fontId="11" fillId="5" borderId="6" xfId="0" applyNumberFormat="1" applyFont="1" applyFill="1" applyBorder="1" applyAlignment="1">
      <alignment vertical="center" wrapText="1"/>
    </xf>
    <xf numFmtId="8" fontId="10" fillId="8" borderId="13" xfId="0" applyNumberFormat="1" applyFont="1" applyFill="1" applyBorder="1" applyAlignment="1">
      <alignment vertical="center" wrapText="1"/>
    </xf>
    <xf numFmtId="8" fontId="10" fillId="8" borderId="14" xfId="0" applyNumberFormat="1" applyFont="1" applyFill="1" applyBorder="1" applyAlignment="1">
      <alignment vertical="center" wrapText="1"/>
    </xf>
    <xf numFmtId="0" fontId="10" fillId="7" borderId="18"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7" borderId="11" xfId="0" applyFont="1" applyFill="1" applyBorder="1" applyAlignment="1">
      <alignment horizontal="left" vertical="center" wrapText="1"/>
    </xf>
    <xf numFmtId="0" fontId="10" fillId="7" borderId="12" xfId="0" applyFont="1" applyFill="1" applyBorder="1" applyAlignment="1">
      <alignment horizontal="left" vertical="center" wrapText="1"/>
    </xf>
    <xf numFmtId="8" fontId="11" fillId="6" borderId="4" xfId="0" applyNumberFormat="1" applyFont="1" applyFill="1" applyBorder="1" applyAlignment="1">
      <alignment vertical="center" wrapText="1"/>
    </xf>
    <xf numFmtId="8" fontId="11" fillId="6" borderId="9" xfId="0" applyNumberFormat="1" applyFont="1" applyFill="1" applyBorder="1" applyAlignment="1">
      <alignment vertical="center" wrapText="1"/>
    </xf>
    <xf numFmtId="8" fontId="10" fillId="6" borderId="12" xfId="0" applyNumberFormat="1" applyFont="1" applyFill="1" applyBorder="1" applyAlignment="1">
      <alignment vertical="center" wrapText="1"/>
    </xf>
    <xf numFmtId="8" fontId="10" fillId="6" borderId="15" xfId="0" applyNumberFormat="1" applyFont="1" applyFill="1" applyBorder="1" applyAlignment="1">
      <alignment vertical="center" wrapText="1"/>
    </xf>
    <xf numFmtId="8" fontId="11" fillId="6" borderId="10" xfId="0" applyNumberFormat="1" applyFont="1" applyFill="1" applyBorder="1" applyAlignment="1">
      <alignment vertical="center" wrapText="1"/>
    </xf>
    <xf numFmtId="8" fontId="11" fillId="6" borderId="24" xfId="0" applyNumberFormat="1" applyFont="1" applyFill="1" applyBorder="1" applyAlignment="1">
      <alignment vertical="center" wrapText="1"/>
    </xf>
    <xf numFmtId="8" fontId="11" fillId="6" borderId="8" xfId="0" applyNumberFormat="1" applyFont="1" applyFill="1" applyBorder="1" applyAlignment="1">
      <alignment vertical="center" wrapText="1"/>
    </xf>
    <xf numFmtId="8" fontId="11" fillId="6" borderId="23" xfId="0" applyNumberFormat="1" applyFont="1" applyFill="1" applyBorder="1" applyAlignment="1">
      <alignment vertical="center" wrapText="1"/>
    </xf>
    <xf numFmtId="164" fontId="0" fillId="0" borderId="3" xfId="1" applyFont="1" applyFill="1" applyBorder="1" applyAlignment="1" applyProtection="1">
      <alignment horizontal="right"/>
    </xf>
    <xf numFmtId="0" fontId="3" fillId="2" borderId="0" xfId="3" applyFill="1" applyProtection="1"/>
    <xf numFmtId="0" fontId="3" fillId="2" borderId="0" xfId="3" applyFill="1" applyAlignment="1" applyProtection="1">
      <alignment vertical="center"/>
    </xf>
    <xf numFmtId="0" fontId="3" fillId="2" borderId="27" xfId="3" applyFill="1" applyBorder="1" applyProtection="1"/>
    <xf numFmtId="0" fontId="3" fillId="2" borderId="26" xfId="3" applyFill="1" applyBorder="1" applyAlignment="1" applyProtection="1">
      <alignment vertical="center"/>
    </xf>
    <xf numFmtId="0" fontId="3" fillId="2" borderId="26" xfId="3" applyFill="1" applyBorder="1" applyProtection="1"/>
    <xf numFmtId="0" fontId="3" fillId="2" borderId="28" xfId="3" applyFill="1" applyBorder="1" applyProtection="1"/>
    <xf numFmtId="0" fontId="3" fillId="2" borderId="29" xfId="3" applyFill="1" applyBorder="1" applyProtection="1"/>
    <xf numFmtId="0" fontId="18" fillId="2" borderId="0" xfId="3" applyFont="1" applyFill="1" applyAlignment="1" applyProtection="1">
      <alignment horizontal="center" vertical="center" wrapText="1"/>
    </xf>
    <xf numFmtId="0" fontId="3" fillId="2" borderId="30" xfId="3" applyFill="1" applyBorder="1" applyProtection="1"/>
    <xf numFmtId="0" fontId="19" fillId="2" borderId="0" xfId="3" applyFont="1" applyFill="1" applyAlignment="1" applyProtection="1">
      <alignment vertical="center"/>
    </xf>
    <xf numFmtId="0" fontId="19" fillId="2" borderId="0" xfId="3" applyFont="1" applyFill="1" applyProtection="1"/>
    <xf numFmtId="0" fontId="20" fillId="2" borderId="0" xfId="3" applyFont="1" applyFill="1" applyAlignment="1" applyProtection="1">
      <alignment horizontal="left" vertical="center" indent="2"/>
    </xf>
    <xf numFmtId="0" fontId="3" fillId="2" borderId="29" xfId="3" applyFill="1" applyBorder="1" applyAlignment="1" applyProtection="1">
      <alignment wrapText="1"/>
    </xf>
    <xf numFmtId="0" fontId="13" fillId="4" borderId="35" xfId="3" applyFont="1" applyFill="1" applyBorder="1" applyAlignment="1" applyProtection="1">
      <alignment wrapText="1"/>
    </xf>
    <xf numFmtId="0" fontId="13" fillId="4" borderId="3" xfId="3" applyFont="1" applyFill="1" applyBorder="1" applyAlignment="1" applyProtection="1">
      <alignment horizontal="center" wrapText="1"/>
    </xf>
    <xf numFmtId="0" fontId="13" fillId="4" borderId="35" xfId="3" applyFont="1" applyFill="1" applyBorder="1" applyAlignment="1" applyProtection="1">
      <alignment horizontal="center" wrapText="1"/>
    </xf>
    <xf numFmtId="0" fontId="13" fillId="4" borderId="36" xfId="3" applyFont="1" applyFill="1" applyBorder="1" applyAlignment="1" applyProtection="1">
      <alignment horizontal="center" wrapText="1"/>
    </xf>
    <xf numFmtId="0" fontId="3" fillId="2" borderId="30" xfId="3" applyFill="1" applyBorder="1" applyAlignment="1" applyProtection="1">
      <alignment wrapText="1"/>
    </xf>
    <xf numFmtId="0" fontId="3" fillId="2" borderId="0" xfId="3" applyFill="1" applyAlignment="1" applyProtection="1">
      <alignment wrapText="1"/>
    </xf>
    <xf numFmtId="0" fontId="13" fillId="2" borderId="0" xfId="3" applyFont="1" applyFill="1" applyProtection="1"/>
    <xf numFmtId="0" fontId="3" fillId="2" borderId="4" xfId="3" applyFill="1" applyBorder="1" applyAlignment="1" applyProtection="1">
      <alignment horizontal="center" vertical="center"/>
    </xf>
    <xf numFmtId="0" fontId="13" fillId="7" borderId="4" xfId="3" applyFont="1" applyFill="1" applyBorder="1" applyAlignment="1" applyProtection="1">
      <alignment horizontal="center" vertical="center"/>
    </xf>
    <xf numFmtId="0" fontId="3" fillId="7" borderId="3" xfId="3" applyFill="1" applyBorder="1" applyProtection="1"/>
    <xf numFmtId="0" fontId="3" fillId="2" borderId="36" xfId="3" applyFill="1" applyBorder="1" applyAlignment="1" applyProtection="1">
      <alignment horizontal="center"/>
    </xf>
    <xf numFmtId="44" fontId="3" fillId="2" borderId="3" xfId="3" applyNumberFormat="1" applyFill="1" applyBorder="1" applyProtection="1"/>
    <xf numFmtId="0" fontId="3" fillId="2" borderId="8" xfId="3" applyFill="1" applyBorder="1" applyAlignment="1" applyProtection="1">
      <alignment horizontal="center" vertical="center"/>
    </xf>
    <xf numFmtId="0" fontId="13" fillId="7" borderId="8" xfId="3" applyFont="1" applyFill="1" applyBorder="1" applyAlignment="1" applyProtection="1">
      <alignment horizontal="center" vertical="center"/>
    </xf>
    <xf numFmtId="0" fontId="3" fillId="2" borderId="9" xfId="3" applyFill="1" applyBorder="1" applyAlignment="1" applyProtection="1">
      <alignment horizontal="center" vertical="center"/>
    </xf>
    <xf numFmtId="0" fontId="13" fillId="7" borderId="9" xfId="3" applyFont="1" applyFill="1" applyBorder="1" applyAlignment="1" applyProtection="1">
      <alignment horizontal="center" vertical="center"/>
    </xf>
    <xf numFmtId="0" fontId="3" fillId="2" borderId="0" xfId="3" applyFill="1" applyAlignment="1" applyProtection="1">
      <alignment horizontal="center"/>
    </xf>
    <xf numFmtId="0" fontId="13" fillId="2" borderId="0" xfId="3" applyFont="1" applyFill="1" applyAlignment="1" applyProtection="1">
      <alignment horizontal="center" vertical="center"/>
    </xf>
    <xf numFmtId="0" fontId="16" fillId="9" borderId="34" xfId="3" applyFont="1" applyFill="1" applyBorder="1" applyProtection="1"/>
    <xf numFmtId="44" fontId="16" fillId="9" borderId="34" xfId="3" applyNumberFormat="1" applyFont="1" applyFill="1" applyBorder="1" applyProtection="1"/>
    <xf numFmtId="0" fontId="13" fillId="7" borderId="4" xfId="3" applyFont="1" applyFill="1" applyBorder="1" applyAlignment="1" applyProtection="1">
      <alignment horizontal="center" vertical="center" wrapText="1"/>
    </xf>
    <xf numFmtId="0" fontId="13" fillId="7" borderId="8" xfId="3" applyFont="1" applyFill="1" applyBorder="1" applyAlignment="1" applyProtection="1">
      <alignment horizontal="center" vertical="center" wrapText="1"/>
    </xf>
    <xf numFmtId="0" fontId="13" fillId="7" borderId="9" xfId="3" applyFont="1" applyFill="1" applyBorder="1" applyAlignment="1" applyProtection="1">
      <alignment horizontal="center" vertical="center" wrapText="1"/>
    </xf>
    <xf numFmtId="0" fontId="13" fillId="0" borderId="0" xfId="3" applyFont="1" applyProtection="1"/>
    <xf numFmtId="0" fontId="13" fillId="2" borderId="0" xfId="3" applyFont="1" applyFill="1" applyAlignment="1" applyProtection="1">
      <alignment horizontal="center" vertical="center" wrapText="1"/>
    </xf>
    <xf numFmtId="0" fontId="13" fillId="7" borderId="3" xfId="3" applyFont="1" applyFill="1" applyBorder="1" applyAlignment="1" applyProtection="1">
      <alignment horizontal="center" vertical="center"/>
    </xf>
    <xf numFmtId="0" fontId="14" fillId="0" borderId="33" xfId="3" applyFont="1" applyBorder="1" applyProtection="1"/>
    <xf numFmtId="44" fontId="15" fillId="0" borderId="33" xfId="3" applyNumberFormat="1" applyFont="1" applyBorder="1" applyProtection="1"/>
    <xf numFmtId="0" fontId="3" fillId="2" borderId="31" xfId="3" applyFill="1" applyBorder="1" applyProtection="1"/>
    <xf numFmtId="0" fontId="3" fillId="2" borderId="25" xfId="3" applyFill="1" applyBorder="1" applyAlignment="1" applyProtection="1">
      <alignment vertical="center"/>
    </xf>
    <xf numFmtId="0" fontId="3" fillId="2" borderId="25" xfId="3" applyFill="1" applyBorder="1" applyProtection="1"/>
    <xf numFmtId="0" fontId="3" fillId="2" borderId="32" xfId="3" applyFill="1" applyBorder="1" applyProtection="1"/>
    <xf numFmtId="0" fontId="1" fillId="3" borderId="0" xfId="0" applyFont="1" applyFill="1" applyAlignment="1" applyProtection="1">
      <alignment horizontal="left" vertical="center" wrapText="1"/>
    </xf>
    <xf numFmtId="0" fontId="1" fillId="2" borderId="0" xfId="0" applyFont="1" applyFill="1" applyAlignment="1" applyProtection="1">
      <alignment horizontal="left" vertical="center" wrapText="1"/>
    </xf>
    <xf numFmtId="0" fontId="2" fillId="2" borderId="3" xfId="0" applyFont="1" applyFill="1" applyBorder="1" applyAlignment="1" applyProtection="1">
      <alignment horizontal="left" vertical="center"/>
    </xf>
  </cellXfs>
  <cellStyles count="4">
    <cellStyle name="Currency" xfId="1" builtinId="4"/>
    <cellStyle name="Hyperlink" xfId="2" builtinId="8"/>
    <cellStyle name="Normal" xfId="0" builtinId="0"/>
    <cellStyle name="Normal 2" xfId="3" xr:uid="{124E45D4-37AD-43C3-B4D8-0A1FD948D359}"/>
  </cellStyles>
  <dxfs count="2">
    <dxf>
      <font>
        <b/>
        <i val="0"/>
        <color rgb="FFFF0000"/>
      </font>
      <fill>
        <patternFill>
          <bgColor rgb="FFFFC7CE"/>
        </patternFill>
      </fill>
    </dxf>
    <dxf>
      <font>
        <b/>
        <i val="0"/>
        <color rgb="FFFF000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metrovancouver.org/services/water/regional-water-development-cost-charge" TargetMode="External"/><Relationship Id="rId7" Type="http://schemas.openxmlformats.org/officeDocument/2006/relationships/hyperlink" Target="https://www2.gov.bc.ca/gov/content/education-training/k-12/administration/capital/planning/school-site-acquisition" TargetMode="External"/><Relationship Id="rId2" Type="http://schemas.openxmlformats.org/officeDocument/2006/relationships/hyperlink" Target="https://metrovancouver.org/services/liquid-waste/liquid-waste-development-cost-charges" TargetMode="External"/><Relationship Id="rId1" Type="http://schemas.openxmlformats.org/officeDocument/2006/relationships/hyperlink" Target="https://metrovancouver.org/services/regional-parks/regional-parkland-acquisition-development-cost-charge" TargetMode="External"/><Relationship Id="rId6" Type="http://schemas.openxmlformats.org/officeDocument/2006/relationships/hyperlink" Target="https://www.burnaby.ca/services-and-payments/development-permits-construction/development-funding-program" TargetMode="External"/><Relationship Id="rId5" Type="http://schemas.openxmlformats.org/officeDocument/2006/relationships/hyperlink" Target="https://www.burnaby.ca/services-and-payments/development-permits-construction/development-funding-program" TargetMode="External"/><Relationship Id="rId4" Type="http://schemas.openxmlformats.org/officeDocument/2006/relationships/hyperlink" Target="https://www.translink.ca/bylaws?utm_source=direct&amp;utm_medium=shorturl&amp;utm_campaign=bylaw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trovancouver.org/services/water/regional-water-development-cost-charge" TargetMode="External"/><Relationship Id="rId7" Type="http://schemas.openxmlformats.org/officeDocument/2006/relationships/hyperlink" Target="https://www2.gov.bc.ca/gov/content/education-training/k-12/administration/capital/planning/school-site-acquisition" TargetMode="External"/><Relationship Id="rId2" Type="http://schemas.openxmlformats.org/officeDocument/2006/relationships/hyperlink" Target="https://metrovancouver.org/services/liquid-waste/liquid-waste-development-cost-charges" TargetMode="External"/><Relationship Id="rId1" Type="http://schemas.openxmlformats.org/officeDocument/2006/relationships/hyperlink" Target="https://metrovancouver.org/services/regional-parks/regional-parkland-acquisition-development-cost-charge" TargetMode="External"/><Relationship Id="rId6" Type="http://schemas.openxmlformats.org/officeDocument/2006/relationships/hyperlink" Target="https://www.burnaby.ca/services-and-payments/development-permits-construction/development-funding-program" TargetMode="External"/><Relationship Id="rId5" Type="http://schemas.openxmlformats.org/officeDocument/2006/relationships/hyperlink" Target="https://www.burnaby.ca/services-and-payments/development-permits-construction/development-funding-program" TargetMode="External"/><Relationship Id="rId4" Type="http://schemas.openxmlformats.org/officeDocument/2006/relationships/hyperlink" Target="https://www.translink.ca/bylaws?utm_source=direct&amp;utm_medium=shorturl&amp;utm_campaign=bylaw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84453-5C6A-4742-BB6F-C5BFEE2D1715}">
  <dimension ref="B1:N74"/>
  <sheetViews>
    <sheetView tabSelected="1" zoomScaleNormal="100" workbookViewId="0">
      <pane ySplit="8" topLeftCell="A9" activePane="bottomLeft" state="frozen"/>
      <selection pane="bottomLeft" activeCell="C3" sqref="C3:K3"/>
    </sheetView>
  </sheetViews>
  <sheetFormatPr defaultColWidth="8.85546875" defaultRowHeight="12.75" x14ac:dyDescent="0.2"/>
  <cols>
    <col min="1" max="1" width="6.7109375" style="95" customWidth="1"/>
    <col min="2" max="2" width="5.28515625" style="95" customWidth="1"/>
    <col min="3" max="3" width="10.5703125" style="96" customWidth="1"/>
    <col min="4" max="4" width="39.28515625" style="95" customWidth="1"/>
    <col min="5" max="5" width="18.5703125" style="95" customWidth="1"/>
    <col min="6" max="6" width="19.85546875" style="95" customWidth="1"/>
    <col min="7" max="7" width="11" style="95" customWidth="1"/>
    <col min="8" max="8" width="13.28515625" style="95" customWidth="1"/>
    <col min="9" max="9" width="13.85546875" style="95" customWidth="1"/>
    <col min="10" max="10" width="12.28515625" style="95" customWidth="1"/>
    <col min="11" max="11" width="16.5703125" style="95" customWidth="1"/>
    <col min="12" max="12" width="6.28515625" style="95" customWidth="1"/>
    <col min="13" max="13" width="8.85546875" style="95"/>
    <col min="14" max="14" width="11.28515625" style="95" bestFit="1" customWidth="1"/>
    <col min="15" max="15" width="14.42578125" style="95" customWidth="1"/>
    <col min="16" max="16384" width="8.85546875" style="95"/>
  </cols>
  <sheetData>
    <row r="1" spans="2:14" ht="13.5" thickBot="1" x14ac:dyDescent="0.25"/>
    <row r="2" spans="2:14" x14ac:dyDescent="0.2">
      <c r="B2" s="97"/>
      <c r="C2" s="98"/>
      <c r="D2" s="99"/>
      <c r="E2" s="99"/>
      <c r="F2" s="99"/>
      <c r="G2" s="99"/>
      <c r="H2" s="99"/>
      <c r="I2" s="99"/>
      <c r="J2" s="99"/>
      <c r="K2" s="99"/>
      <c r="L2" s="100"/>
    </row>
    <row r="3" spans="2:14" ht="135" customHeight="1" x14ac:dyDescent="0.2">
      <c r="B3" s="101"/>
      <c r="C3" s="102" t="s">
        <v>124</v>
      </c>
      <c r="D3" s="102"/>
      <c r="E3" s="102"/>
      <c r="F3" s="102"/>
      <c r="G3" s="102"/>
      <c r="H3" s="102"/>
      <c r="I3" s="102"/>
      <c r="J3" s="102"/>
      <c r="K3" s="102"/>
      <c r="L3" s="103"/>
    </row>
    <row r="4" spans="2:14" ht="14.25" x14ac:dyDescent="0.2">
      <c r="B4" s="101"/>
      <c r="C4" s="104" t="s">
        <v>118</v>
      </c>
      <c r="D4" s="105"/>
      <c r="L4" s="103"/>
    </row>
    <row r="5" spans="2:14" ht="14.25" x14ac:dyDescent="0.2">
      <c r="B5" s="101"/>
      <c r="C5" s="106" t="s">
        <v>119</v>
      </c>
      <c r="D5" s="105"/>
      <c r="L5" s="103"/>
    </row>
    <row r="6" spans="2:14" ht="14.25" x14ac:dyDescent="0.2">
      <c r="B6" s="101"/>
      <c r="C6" s="106" t="s">
        <v>120</v>
      </c>
      <c r="D6" s="105"/>
      <c r="L6" s="103"/>
    </row>
    <row r="7" spans="2:14" x14ac:dyDescent="0.2">
      <c r="B7" s="101"/>
      <c r="L7" s="103"/>
    </row>
    <row r="8" spans="2:14" s="113" customFormat="1" ht="30" customHeight="1" x14ac:dyDescent="0.25">
      <c r="B8" s="107"/>
      <c r="C8" s="108" t="s">
        <v>2</v>
      </c>
      <c r="D8" s="109" t="s">
        <v>117</v>
      </c>
      <c r="E8" s="109" t="s">
        <v>75</v>
      </c>
      <c r="F8" s="109" t="s">
        <v>121</v>
      </c>
      <c r="G8" s="110" t="s">
        <v>122</v>
      </c>
      <c r="H8" s="111"/>
      <c r="I8" s="110" t="s">
        <v>123</v>
      </c>
      <c r="J8" s="111"/>
      <c r="K8" s="109" t="s">
        <v>107</v>
      </c>
      <c r="L8" s="112"/>
    </row>
    <row r="9" spans="2:14" ht="15" x14ac:dyDescent="0.25">
      <c r="B9" s="101"/>
      <c r="D9" s="114"/>
      <c r="F9" s="49"/>
      <c r="L9" s="103"/>
    </row>
    <row r="10" spans="2:14" ht="15" customHeight="1" x14ac:dyDescent="0.2">
      <c r="B10" s="101"/>
      <c r="C10" s="115" t="s">
        <v>102</v>
      </c>
      <c r="D10" s="116" t="s">
        <v>101</v>
      </c>
      <c r="E10" s="117" t="s">
        <v>82</v>
      </c>
      <c r="F10" s="55">
        <v>54870</v>
      </c>
      <c r="G10" s="56"/>
      <c r="H10" s="118" t="s">
        <v>109</v>
      </c>
      <c r="I10" s="56"/>
      <c r="J10" s="118" t="s">
        <v>109</v>
      </c>
      <c r="K10" s="119">
        <f t="shared" ref="K10:K15" si="0">F10*(G10-I10)</f>
        <v>0</v>
      </c>
      <c r="L10" s="103"/>
    </row>
    <row r="11" spans="2:14" ht="15" customHeight="1" x14ac:dyDescent="0.2">
      <c r="B11" s="101"/>
      <c r="C11" s="120"/>
      <c r="D11" s="121"/>
      <c r="E11" s="117" t="s">
        <v>76</v>
      </c>
      <c r="F11" s="51">
        <v>37423</v>
      </c>
      <c r="G11" s="56"/>
      <c r="H11" s="118" t="s">
        <v>108</v>
      </c>
      <c r="I11" s="56"/>
      <c r="J11" s="118" t="s">
        <v>108</v>
      </c>
      <c r="K11" s="119">
        <f t="shared" si="0"/>
        <v>0</v>
      </c>
      <c r="L11" s="103"/>
    </row>
    <row r="12" spans="2:14" ht="15" customHeight="1" x14ac:dyDescent="0.2">
      <c r="B12" s="101"/>
      <c r="C12" s="120"/>
      <c r="D12" s="121"/>
      <c r="E12" s="117" t="s">
        <v>98</v>
      </c>
      <c r="F12" s="51">
        <v>25360</v>
      </c>
      <c r="G12" s="56"/>
      <c r="H12" s="118" t="s">
        <v>108</v>
      </c>
      <c r="I12" s="56"/>
      <c r="J12" s="118" t="s">
        <v>108</v>
      </c>
      <c r="K12" s="119">
        <f t="shared" si="0"/>
        <v>0</v>
      </c>
      <c r="L12" s="103"/>
    </row>
    <row r="13" spans="2:14" ht="15" customHeight="1" x14ac:dyDescent="0.2">
      <c r="B13" s="101"/>
      <c r="C13" s="120"/>
      <c r="D13" s="121"/>
      <c r="E13" s="117" t="s">
        <v>61</v>
      </c>
      <c r="F13" s="51">
        <v>259.06</v>
      </c>
      <c r="G13" s="56"/>
      <c r="H13" s="118" t="s">
        <v>110</v>
      </c>
      <c r="I13" s="56"/>
      <c r="J13" s="118" t="s">
        <v>110</v>
      </c>
      <c r="K13" s="119">
        <f t="shared" si="0"/>
        <v>0</v>
      </c>
      <c r="L13" s="103"/>
    </row>
    <row r="14" spans="2:14" ht="15" customHeight="1" x14ac:dyDescent="0.2">
      <c r="B14" s="101"/>
      <c r="C14" s="120"/>
      <c r="D14" s="121"/>
      <c r="E14" s="117" t="s">
        <v>38</v>
      </c>
      <c r="F14" s="51">
        <v>111.97</v>
      </c>
      <c r="G14" s="56"/>
      <c r="H14" s="118" t="s">
        <v>110</v>
      </c>
      <c r="I14" s="56"/>
      <c r="J14" s="118" t="s">
        <v>110</v>
      </c>
      <c r="K14" s="119">
        <f t="shared" si="0"/>
        <v>0</v>
      </c>
      <c r="L14" s="103"/>
      <c r="N14" s="53"/>
    </row>
    <row r="15" spans="2:14" ht="15" customHeight="1" x14ac:dyDescent="0.2">
      <c r="B15" s="101"/>
      <c r="C15" s="122"/>
      <c r="D15" s="123"/>
      <c r="E15" s="117" t="s">
        <v>37</v>
      </c>
      <c r="F15" s="51">
        <v>183.4</v>
      </c>
      <c r="G15" s="56"/>
      <c r="H15" s="118" t="s">
        <v>110</v>
      </c>
      <c r="I15" s="56"/>
      <c r="J15" s="118" t="s">
        <v>110</v>
      </c>
      <c r="K15" s="119">
        <f t="shared" si="0"/>
        <v>0</v>
      </c>
      <c r="L15" s="103"/>
      <c r="N15" s="53"/>
    </row>
    <row r="16" spans="2:14" ht="15" x14ac:dyDescent="0.25">
      <c r="B16" s="101"/>
      <c r="D16" s="114"/>
      <c r="F16" s="49"/>
      <c r="H16" s="124"/>
      <c r="J16" s="124"/>
      <c r="L16" s="103"/>
      <c r="N16" s="53"/>
    </row>
    <row r="17" spans="2:14" x14ac:dyDescent="0.2">
      <c r="B17" s="101"/>
      <c r="C17" s="115" t="s">
        <v>100</v>
      </c>
      <c r="D17" s="116" t="s">
        <v>99</v>
      </c>
      <c r="E17" s="117" t="s">
        <v>82</v>
      </c>
      <c r="F17" s="51">
        <v>26963</v>
      </c>
      <c r="G17" s="56"/>
      <c r="H17" s="118" t="s">
        <v>109</v>
      </c>
      <c r="I17" s="56"/>
      <c r="J17" s="118" t="s">
        <v>109</v>
      </c>
      <c r="K17" s="119">
        <f t="shared" ref="K17:K22" si="1">F17*(G17-I17)</f>
        <v>0</v>
      </c>
      <c r="L17" s="103"/>
      <c r="N17" s="53"/>
    </row>
    <row r="18" spans="2:14" x14ac:dyDescent="0.2">
      <c r="B18" s="101"/>
      <c r="C18" s="120"/>
      <c r="D18" s="121"/>
      <c r="E18" s="117" t="s">
        <v>76</v>
      </c>
      <c r="F18" s="51">
        <v>18874</v>
      </c>
      <c r="G18" s="56"/>
      <c r="H18" s="118" t="s">
        <v>108</v>
      </c>
      <c r="I18" s="56"/>
      <c r="J18" s="118" t="s">
        <v>108</v>
      </c>
      <c r="K18" s="119">
        <f t="shared" si="1"/>
        <v>0</v>
      </c>
      <c r="L18" s="103"/>
      <c r="N18" s="53"/>
    </row>
    <row r="19" spans="2:14" x14ac:dyDescent="0.2">
      <c r="B19" s="101"/>
      <c r="C19" s="120"/>
      <c r="D19" s="121"/>
      <c r="E19" s="117" t="s">
        <v>98</v>
      </c>
      <c r="F19" s="51">
        <v>13481</v>
      </c>
      <c r="G19" s="56"/>
      <c r="H19" s="118" t="s">
        <v>108</v>
      </c>
      <c r="I19" s="56"/>
      <c r="J19" s="118" t="s">
        <v>108</v>
      </c>
      <c r="K19" s="119">
        <f t="shared" si="1"/>
        <v>0</v>
      </c>
      <c r="L19" s="103"/>
      <c r="N19" s="53"/>
    </row>
    <row r="20" spans="2:14" x14ac:dyDescent="0.2">
      <c r="B20" s="101"/>
      <c r="C20" s="120"/>
      <c r="D20" s="121"/>
      <c r="E20" s="117" t="s">
        <v>61</v>
      </c>
      <c r="F20" s="51">
        <v>60.67</v>
      </c>
      <c r="G20" s="56"/>
      <c r="H20" s="118" t="s">
        <v>110</v>
      </c>
      <c r="I20" s="56"/>
      <c r="J20" s="118" t="s">
        <v>110</v>
      </c>
      <c r="K20" s="119">
        <f t="shared" si="1"/>
        <v>0</v>
      </c>
      <c r="L20" s="103"/>
    </row>
    <row r="21" spans="2:14" x14ac:dyDescent="0.2">
      <c r="B21" s="101"/>
      <c r="C21" s="120"/>
      <c r="D21" s="121"/>
      <c r="E21" s="117" t="s">
        <v>38</v>
      </c>
      <c r="F21" s="51">
        <v>40.44</v>
      </c>
      <c r="G21" s="56"/>
      <c r="H21" s="118" t="s">
        <v>110</v>
      </c>
      <c r="I21" s="56"/>
      <c r="J21" s="118" t="s">
        <v>110</v>
      </c>
      <c r="K21" s="119">
        <f t="shared" si="1"/>
        <v>0</v>
      </c>
      <c r="L21" s="103"/>
    </row>
    <row r="22" spans="2:14" x14ac:dyDescent="0.2">
      <c r="B22" s="101"/>
      <c r="C22" s="122"/>
      <c r="D22" s="123"/>
      <c r="E22" s="117" t="s">
        <v>37</v>
      </c>
      <c r="F22" s="51">
        <v>60.67</v>
      </c>
      <c r="G22" s="56"/>
      <c r="H22" s="118" t="s">
        <v>110</v>
      </c>
      <c r="I22" s="56"/>
      <c r="J22" s="118" t="s">
        <v>110</v>
      </c>
      <c r="K22" s="119">
        <f t="shared" si="1"/>
        <v>0</v>
      </c>
      <c r="L22" s="103"/>
    </row>
    <row r="23" spans="2:14" ht="5.25" customHeight="1" x14ac:dyDescent="0.2">
      <c r="B23" s="101"/>
      <c r="D23" s="125"/>
      <c r="F23" s="49"/>
      <c r="H23" s="124"/>
      <c r="J23" s="124"/>
      <c r="L23" s="103"/>
    </row>
    <row r="24" spans="2:14" ht="13.5" thickBot="1" x14ac:dyDescent="0.25">
      <c r="B24" s="101"/>
      <c r="D24" s="126" t="s">
        <v>97</v>
      </c>
      <c r="H24" s="124"/>
      <c r="J24" s="124"/>
      <c r="K24" s="127">
        <f>SUM(K10:K15,K17:K22)+IF(SUM(K10:K12)&gt;0,0,-SUM(K10:K12))+IF(SUM(K13:K15)&gt;0,0,-SUM(K13:K15))+IF(SUM(K17:K19)&gt;0,0,-SUM(K17:K19))+IF(SUM(K20:K22)&gt;0,0,-SUM(K20:K22))</f>
        <v>0</v>
      </c>
      <c r="L24" s="103"/>
    </row>
    <row r="25" spans="2:14" ht="15.75" thickTop="1" x14ac:dyDescent="0.25">
      <c r="B25" s="101"/>
      <c r="D25" s="114"/>
      <c r="F25" s="49"/>
      <c r="H25" s="124"/>
      <c r="J25" s="124"/>
      <c r="L25" s="103"/>
    </row>
    <row r="26" spans="2:14" ht="15" customHeight="1" x14ac:dyDescent="0.2">
      <c r="B26" s="101"/>
      <c r="C26" s="115" t="s">
        <v>96</v>
      </c>
      <c r="D26" s="128" t="s">
        <v>95</v>
      </c>
      <c r="E26" s="117" t="s">
        <v>77</v>
      </c>
      <c r="F26" s="51">
        <v>10952</v>
      </c>
      <c r="G26" s="56"/>
      <c r="H26" s="118" t="s">
        <v>111</v>
      </c>
      <c r="I26" s="56"/>
      <c r="J26" s="118" t="s">
        <v>111</v>
      </c>
      <c r="K26" s="119">
        <f>F26*(G26-I26)</f>
        <v>0</v>
      </c>
      <c r="L26" s="103"/>
    </row>
    <row r="27" spans="2:14" ht="15" customHeight="1" x14ac:dyDescent="0.2">
      <c r="B27" s="101"/>
      <c r="C27" s="120"/>
      <c r="D27" s="129"/>
      <c r="E27" s="117" t="s">
        <v>78</v>
      </c>
      <c r="F27" s="51">
        <v>9839</v>
      </c>
      <c r="G27" s="56"/>
      <c r="H27" s="118" t="s">
        <v>111</v>
      </c>
      <c r="I27" s="56"/>
      <c r="J27" s="118" t="s">
        <v>111</v>
      </c>
      <c r="K27" s="119">
        <f>F27*(G27-I27)</f>
        <v>0</v>
      </c>
      <c r="L27" s="103"/>
    </row>
    <row r="28" spans="2:14" ht="15" customHeight="1" x14ac:dyDescent="0.2">
      <c r="B28" s="101"/>
      <c r="C28" s="120"/>
      <c r="D28" s="129"/>
      <c r="E28" s="117" t="s">
        <v>85</v>
      </c>
      <c r="F28" s="51">
        <v>6791</v>
      </c>
      <c r="G28" s="56"/>
      <c r="H28" s="118" t="s">
        <v>111</v>
      </c>
      <c r="I28" s="56"/>
      <c r="J28" s="118" t="s">
        <v>111</v>
      </c>
      <c r="K28" s="119">
        <f>F28*(G28-I28)</f>
        <v>0</v>
      </c>
      <c r="L28" s="103"/>
    </row>
    <row r="29" spans="2:14" ht="15" customHeight="1" x14ac:dyDescent="0.2">
      <c r="B29" s="101"/>
      <c r="C29" s="122"/>
      <c r="D29" s="130"/>
      <c r="E29" s="117" t="s">
        <v>88</v>
      </c>
      <c r="F29" s="51">
        <v>5.3</v>
      </c>
      <c r="G29" s="56"/>
      <c r="H29" s="118" t="s">
        <v>112</v>
      </c>
      <c r="I29" s="56"/>
      <c r="J29" s="118" t="s">
        <v>112</v>
      </c>
      <c r="K29" s="119">
        <f>F29*(G29-I29)</f>
        <v>0</v>
      </c>
      <c r="L29" s="103"/>
    </row>
    <row r="30" spans="2:14" ht="15" x14ac:dyDescent="0.25">
      <c r="B30" s="101"/>
      <c r="D30" s="114"/>
      <c r="F30" s="49"/>
      <c r="H30" s="124"/>
      <c r="J30" s="124"/>
      <c r="L30" s="103"/>
    </row>
    <row r="31" spans="2:14" x14ac:dyDescent="0.2">
      <c r="B31" s="101"/>
      <c r="C31" s="115" t="s">
        <v>94</v>
      </c>
      <c r="D31" s="128" t="s">
        <v>116</v>
      </c>
      <c r="E31" s="117" t="s">
        <v>113</v>
      </c>
      <c r="F31" s="63" t="s">
        <v>115</v>
      </c>
      <c r="G31" s="64"/>
      <c r="H31" s="64"/>
      <c r="I31" s="64"/>
      <c r="J31" s="64"/>
      <c r="K31" s="65"/>
      <c r="L31" s="103"/>
    </row>
    <row r="32" spans="2:14" ht="12.75" customHeight="1" x14ac:dyDescent="0.2">
      <c r="B32" s="101"/>
      <c r="C32" s="120"/>
      <c r="D32" s="129"/>
      <c r="E32" s="117" t="s">
        <v>77</v>
      </c>
      <c r="F32" s="59">
        <f>IF($F$31=Sewer!$G$3,Sewer!I9,IF(Alternative!$F$31=Sewer!$G$4,Sewer!I14,"select area"))</f>
        <v>11443</v>
      </c>
      <c r="G32" s="56"/>
      <c r="H32" s="118" t="s">
        <v>111</v>
      </c>
      <c r="I32" s="56"/>
      <c r="J32" s="118" t="s">
        <v>111</v>
      </c>
      <c r="K32" s="94">
        <f>IFERROR(F32*(G32-I32),"select area")</f>
        <v>0</v>
      </c>
      <c r="L32" s="103"/>
    </row>
    <row r="33" spans="2:12" ht="12.75" customHeight="1" x14ac:dyDescent="0.2">
      <c r="B33" s="101"/>
      <c r="C33" s="120"/>
      <c r="D33" s="129"/>
      <c r="E33" s="117" t="s">
        <v>78</v>
      </c>
      <c r="F33" s="59">
        <f>IF($F$31=Sewer!$G$3,Sewer!I10,IF(Alternative!$F$31=Sewer!$G$4,Sewer!I15,"select area"))</f>
        <v>10015</v>
      </c>
      <c r="G33" s="56"/>
      <c r="H33" s="118" t="s">
        <v>111</v>
      </c>
      <c r="I33" s="56"/>
      <c r="J33" s="118" t="s">
        <v>111</v>
      </c>
      <c r="K33" s="94">
        <f t="shared" ref="K33:K35" si="2">IFERROR(F33*(G33-I33),"select area")</f>
        <v>0</v>
      </c>
      <c r="L33" s="103"/>
    </row>
    <row r="34" spans="2:12" ht="12.75" customHeight="1" x14ac:dyDescent="0.2">
      <c r="B34" s="101"/>
      <c r="C34" s="120"/>
      <c r="D34" s="129"/>
      <c r="E34" s="117" t="s">
        <v>85</v>
      </c>
      <c r="F34" s="59">
        <f>IF($F$31=Sewer!$G$3,Sewer!I11,IF(Alternative!$F$31=Sewer!$G$4,Sewer!I16,"select area"))</f>
        <v>7302</v>
      </c>
      <c r="G34" s="56"/>
      <c r="H34" s="118" t="s">
        <v>111</v>
      </c>
      <c r="I34" s="56"/>
      <c r="J34" s="118" t="s">
        <v>111</v>
      </c>
      <c r="K34" s="94">
        <f t="shared" si="2"/>
        <v>0</v>
      </c>
      <c r="L34" s="103"/>
    </row>
    <row r="35" spans="2:12" ht="12.75" customHeight="1" x14ac:dyDescent="0.2">
      <c r="B35" s="101"/>
      <c r="C35" s="122"/>
      <c r="D35" s="130"/>
      <c r="E35" s="117" t="s">
        <v>88</v>
      </c>
      <c r="F35" s="59">
        <f>IF($F$31=Sewer!$G$3,Sewer!I12,IF(Alternative!$F$31=Sewer!$G$4,Sewer!I17,"select area"))</f>
        <v>5.41</v>
      </c>
      <c r="G35" s="56"/>
      <c r="H35" s="118" t="s">
        <v>112</v>
      </c>
      <c r="I35" s="56"/>
      <c r="J35" s="118" t="s">
        <v>112</v>
      </c>
      <c r="K35" s="94">
        <f t="shared" si="2"/>
        <v>0</v>
      </c>
      <c r="L35" s="103"/>
    </row>
    <row r="36" spans="2:12" ht="15" x14ac:dyDescent="0.25">
      <c r="B36" s="101"/>
      <c r="D36" s="131"/>
      <c r="F36" s="49"/>
      <c r="H36" s="124"/>
      <c r="J36" s="124"/>
      <c r="L36" s="103"/>
    </row>
    <row r="37" spans="2:12" x14ac:dyDescent="0.2">
      <c r="B37" s="101"/>
      <c r="C37" s="115" t="s">
        <v>92</v>
      </c>
      <c r="D37" s="128" t="s">
        <v>89</v>
      </c>
      <c r="E37" s="117" t="s">
        <v>77</v>
      </c>
      <c r="F37" s="51">
        <v>491</v>
      </c>
      <c r="G37" s="56"/>
      <c r="H37" s="118" t="s">
        <v>111</v>
      </c>
      <c r="I37" s="56"/>
      <c r="J37" s="118" t="s">
        <v>111</v>
      </c>
      <c r="K37" s="119">
        <f>F37*(G37-I37)</f>
        <v>0</v>
      </c>
      <c r="L37" s="103"/>
    </row>
    <row r="38" spans="2:12" x14ac:dyDescent="0.2">
      <c r="B38" s="101"/>
      <c r="C38" s="120"/>
      <c r="D38" s="129"/>
      <c r="E38" s="117" t="s">
        <v>78</v>
      </c>
      <c r="F38" s="51">
        <v>442</v>
      </c>
      <c r="G38" s="56"/>
      <c r="H38" s="118" t="s">
        <v>111</v>
      </c>
      <c r="I38" s="56"/>
      <c r="J38" s="118" t="s">
        <v>111</v>
      </c>
      <c r="K38" s="119">
        <f>F38*(G38-I38)</f>
        <v>0</v>
      </c>
      <c r="L38" s="103"/>
    </row>
    <row r="39" spans="2:12" x14ac:dyDescent="0.2">
      <c r="B39" s="101"/>
      <c r="C39" s="120"/>
      <c r="D39" s="129"/>
      <c r="E39" s="117" t="s">
        <v>85</v>
      </c>
      <c r="F39" s="51">
        <v>303</v>
      </c>
      <c r="G39" s="56"/>
      <c r="H39" s="118" t="s">
        <v>111</v>
      </c>
      <c r="I39" s="56"/>
      <c r="J39" s="118" t="s">
        <v>111</v>
      </c>
      <c r="K39" s="119">
        <f>F39*(G39-I39)</f>
        <v>0</v>
      </c>
      <c r="L39" s="103"/>
    </row>
    <row r="40" spans="2:12" x14ac:dyDescent="0.2">
      <c r="B40" s="101"/>
      <c r="C40" s="122"/>
      <c r="D40" s="130"/>
      <c r="E40" s="117" t="s">
        <v>88</v>
      </c>
      <c r="F40" s="51">
        <v>0.24</v>
      </c>
      <c r="G40" s="56"/>
      <c r="H40" s="118" t="s">
        <v>112</v>
      </c>
      <c r="I40" s="56"/>
      <c r="J40" s="118" t="s">
        <v>112</v>
      </c>
      <c r="K40" s="119">
        <f>F40*(G40-I40)</f>
        <v>0</v>
      </c>
      <c r="L40" s="103"/>
    </row>
    <row r="41" spans="2:12" ht="5.25" customHeight="1" x14ac:dyDescent="0.2">
      <c r="B41" s="101"/>
      <c r="D41" s="125"/>
      <c r="F41" s="49"/>
      <c r="H41" s="124"/>
      <c r="J41" s="124"/>
      <c r="L41" s="103"/>
    </row>
    <row r="42" spans="2:12" ht="13.5" thickBot="1" x14ac:dyDescent="0.25">
      <c r="B42" s="101"/>
      <c r="D42" s="126" t="s">
        <v>87</v>
      </c>
      <c r="H42" s="124"/>
      <c r="J42" s="124"/>
      <c r="K42" s="127">
        <f>SUM(K26:K29,K32:K35,K37:K40)+IF(SUM(K26:K28)&gt;0,0,-SUM(K26:K28))+IF(K29&gt;0,0,-K29)+IF(SUM(K32:K34)&gt;0,0,-SUM(K32:K34))+IF(K35&gt;0,0,-K35)+IF(SUM(K37:K39)&gt;0,0,-SUM(K37:K39))+IF(K40&gt;0,0,-K40)</f>
        <v>0</v>
      </c>
      <c r="L42" s="103"/>
    </row>
    <row r="43" spans="2:12" ht="15.75" thickTop="1" x14ac:dyDescent="0.2">
      <c r="B43" s="101"/>
      <c r="D43" s="132"/>
      <c r="F43" s="49"/>
      <c r="H43" s="124"/>
      <c r="J43" s="124"/>
      <c r="L43" s="103"/>
    </row>
    <row r="44" spans="2:12" ht="15" customHeight="1" x14ac:dyDescent="0.2">
      <c r="B44" s="101"/>
      <c r="C44" s="115" t="s">
        <v>90</v>
      </c>
      <c r="D44" s="133" t="s">
        <v>10</v>
      </c>
      <c r="E44" s="117" t="s">
        <v>79</v>
      </c>
      <c r="F44" s="51">
        <v>3330</v>
      </c>
      <c r="G44" s="56"/>
      <c r="H44" s="118" t="s">
        <v>111</v>
      </c>
      <c r="I44" s="56"/>
      <c r="J44" s="118" t="s">
        <v>111</v>
      </c>
      <c r="K44" s="119">
        <f t="shared" ref="K44:K51" si="3">F44*(G44-I44)</f>
        <v>0</v>
      </c>
      <c r="L44" s="103"/>
    </row>
    <row r="45" spans="2:12" ht="15" customHeight="1" x14ac:dyDescent="0.2">
      <c r="B45" s="101"/>
      <c r="C45" s="120"/>
      <c r="D45" s="133"/>
      <c r="E45" s="117" t="s">
        <v>80</v>
      </c>
      <c r="F45" s="51">
        <v>2765</v>
      </c>
      <c r="G45" s="56"/>
      <c r="H45" s="118" t="s">
        <v>111</v>
      </c>
      <c r="I45" s="56"/>
      <c r="J45" s="118" t="s">
        <v>111</v>
      </c>
      <c r="K45" s="119">
        <f t="shared" si="3"/>
        <v>0</v>
      </c>
      <c r="L45" s="103"/>
    </row>
    <row r="46" spans="2:12" ht="15" customHeight="1" x14ac:dyDescent="0.2">
      <c r="B46" s="101"/>
      <c r="C46" s="120"/>
      <c r="D46" s="133"/>
      <c r="E46" s="117" t="s">
        <v>78</v>
      </c>
      <c r="F46" s="51">
        <v>2765</v>
      </c>
      <c r="G46" s="56"/>
      <c r="H46" s="118" t="s">
        <v>111</v>
      </c>
      <c r="I46" s="56"/>
      <c r="J46" s="118" t="s">
        <v>111</v>
      </c>
      <c r="K46" s="119">
        <f t="shared" si="3"/>
        <v>0</v>
      </c>
      <c r="L46" s="103"/>
    </row>
    <row r="47" spans="2:12" ht="15" customHeight="1" x14ac:dyDescent="0.2">
      <c r="B47" s="101"/>
      <c r="C47" s="120"/>
      <c r="D47" s="133"/>
      <c r="E47" s="117" t="s">
        <v>85</v>
      </c>
      <c r="F47" s="51">
        <v>1729</v>
      </c>
      <c r="G47" s="56"/>
      <c r="H47" s="118" t="s">
        <v>111</v>
      </c>
      <c r="I47" s="56"/>
      <c r="J47" s="118" t="s">
        <v>111</v>
      </c>
      <c r="K47" s="119">
        <f t="shared" si="3"/>
        <v>0</v>
      </c>
      <c r="L47" s="103"/>
    </row>
    <row r="48" spans="2:12" ht="15" customHeight="1" x14ac:dyDescent="0.2">
      <c r="B48" s="101"/>
      <c r="C48" s="120"/>
      <c r="D48" s="133"/>
      <c r="E48" s="117" t="s">
        <v>35</v>
      </c>
      <c r="F48" s="51">
        <v>1.4</v>
      </c>
      <c r="G48" s="56"/>
      <c r="H48" s="118" t="s">
        <v>112</v>
      </c>
      <c r="I48" s="56"/>
      <c r="J48" s="118" t="s">
        <v>112</v>
      </c>
      <c r="K48" s="119">
        <f t="shared" si="3"/>
        <v>0</v>
      </c>
      <c r="L48" s="103"/>
    </row>
    <row r="49" spans="2:12" ht="15" customHeight="1" x14ac:dyDescent="0.2">
      <c r="B49" s="101"/>
      <c r="C49" s="120"/>
      <c r="D49" s="133"/>
      <c r="E49" s="117" t="s">
        <v>36</v>
      </c>
      <c r="F49" s="51">
        <v>1.1299999999999999</v>
      </c>
      <c r="G49" s="56"/>
      <c r="H49" s="118" t="s">
        <v>112</v>
      </c>
      <c r="I49" s="56"/>
      <c r="J49" s="118" t="s">
        <v>112</v>
      </c>
      <c r="K49" s="119">
        <f t="shared" si="3"/>
        <v>0</v>
      </c>
      <c r="L49" s="103"/>
    </row>
    <row r="50" spans="2:12" ht="15" customHeight="1" x14ac:dyDescent="0.2">
      <c r="B50" s="101"/>
      <c r="C50" s="120"/>
      <c r="D50" s="133"/>
      <c r="E50" s="117" t="s">
        <v>37</v>
      </c>
      <c r="F50" s="51">
        <v>0.55000000000000004</v>
      </c>
      <c r="G50" s="56"/>
      <c r="H50" s="118" t="s">
        <v>112</v>
      </c>
      <c r="I50" s="56"/>
      <c r="J50" s="118" t="s">
        <v>112</v>
      </c>
      <c r="K50" s="119">
        <f t="shared" si="3"/>
        <v>0</v>
      </c>
      <c r="L50" s="103"/>
    </row>
    <row r="51" spans="2:12" ht="15" customHeight="1" x14ac:dyDescent="0.2">
      <c r="B51" s="101"/>
      <c r="C51" s="122"/>
      <c r="D51" s="133"/>
      <c r="E51" s="117" t="s">
        <v>38</v>
      </c>
      <c r="F51" s="51">
        <v>0.33</v>
      </c>
      <c r="G51" s="56"/>
      <c r="H51" s="118" t="s">
        <v>112</v>
      </c>
      <c r="I51" s="56"/>
      <c r="J51" s="118" t="s">
        <v>112</v>
      </c>
      <c r="K51" s="119">
        <f t="shared" si="3"/>
        <v>0</v>
      </c>
      <c r="L51" s="103"/>
    </row>
    <row r="52" spans="2:12" ht="5.25" customHeight="1" x14ac:dyDescent="0.2">
      <c r="B52" s="101"/>
      <c r="D52" s="125"/>
      <c r="F52" s="49"/>
      <c r="H52" s="124"/>
      <c r="J52" s="124"/>
      <c r="L52" s="103"/>
    </row>
    <row r="53" spans="2:12" ht="13.5" thickBot="1" x14ac:dyDescent="0.25">
      <c r="B53" s="101"/>
      <c r="D53" s="126" t="s">
        <v>84</v>
      </c>
      <c r="H53" s="124"/>
      <c r="J53" s="124"/>
      <c r="K53" s="127">
        <f>SUM(K44:K51)+IF(SUM(K44:K47)&gt;0,0,-SUM(K44:K47))+IF(SUM(K48:K51)&gt;0,0,-SUM(K48:K51))</f>
        <v>0</v>
      </c>
      <c r="L53" s="103"/>
    </row>
    <row r="54" spans="2:12" ht="15.75" thickTop="1" x14ac:dyDescent="0.2">
      <c r="B54" s="101"/>
      <c r="D54" s="132"/>
      <c r="F54" s="49"/>
      <c r="H54" s="124"/>
      <c r="J54" s="124"/>
      <c r="L54" s="103"/>
    </row>
    <row r="55" spans="2:12" ht="15" customHeight="1" x14ac:dyDescent="0.2">
      <c r="B55" s="101"/>
      <c r="C55" s="115" t="s">
        <v>86</v>
      </c>
      <c r="D55" s="116" t="s">
        <v>81</v>
      </c>
      <c r="E55" s="117" t="s">
        <v>64</v>
      </c>
      <c r="F55" s="51">
        <v>1000</v>
      </c>
      <c r="G55" s="56"/>
      <c r="H55" s="118" t="s">
        <v>111</v>
      </c>
      <c r="I55" s="56"/>
      <c r="J55" s="118" t="s">
        <v>111</v>
      </c>
      <c r="K55" s="119">
        <f>F55*(G55-I55)</f>
        <v>0</v>
      </c>
      <c r="L55" s="103"/>
    </row>
    <row r="56" spans="2:12" x14ac:dyDescent="0.2">
      <c r="B56" s="101"/>
      <c r="C56" s="120"/>
      <c r="D56" s="121"/>
      <c r="E56" s="117" t="s">
        <v>66</v>
      </c>
      <c r="F56" s="51">
        <v>900</v>
      </c>
      <c r="G56" s="56"/>
      <c r="H56" s="118" t="s">
        <v>111</v>
      </c>
      <c r="I56" s="56"/>
      <c r="J56" s="118" t="s">
        <v>111</v>
      </c>
      <c r="K56" s="119">
        <f>F56*(G56-I56)</f>
        <v>0</v>
      </c>
      <c r="L56" s="103"/>
    </row>
    <row r="57" spans="2:12" x14ac:dyDescent="0.2">
      <c r="B57" s="101"/>
      <c r="C57" s="120"/>
      <c r="D57" s="121"/>
      <c r="E57" s="117" t="s">
        <v>65</v>
      </c>
      <c r="F57" s="51">
        <v>800</v>
      </c>
      <c r="G57" s="56"/>
      <c r="H57" s="118" t="s">
        <v>111</v>
      </c>
      <c r="I57" s="56"/>
      <c r="J57" s="118" t="s">
        <v>111</v>
      </c>
      <c r="K57" s="119">
        <f>F57*(G57-I57)</f>
        <v>0</v>
      </c>
      <c r="L57" s="103"/>
    </row>
    <row r="58" spans="2:12" x14ac:dyDescent="0.2">
      <c r="B58" s="101"/>
      <c r="C58" s="120"/>
      <c r="D58" s="121"/>
      <c r="E58" s="117" t="s">
        <v>67</v>
      </c>
      <c r="F58" s="51">
        <v>700</v>
      </c>
      <c r="G58" s="56"/>
      <c r="H58" s="118" t="s">
        <v>111</v>
      </c>
      <c r="I58" s="56"/>
      <c r="J58" s="118" t="s">
        <v>111</v>
      </c>
      <c r="K58" s="119">
        <f>F58*(G58-I58)</f>
        <v>0</v>
      </c>
      <c r="L58" s="103"/>
    </row>
    <row r="59" spans="2:12" x14ac:dyDescent="0.2">
      <c r="B59" s="101"/>
      <c r="C59" s="122"/>
      <c r="D59" s="123"/>
      <c r="E59" s="117" t="s">
        <v>68</v>
      </c>
      <c r="F59" s="51">
        <v>600</v>
      </c>
      <c r="G59" s="56"/>
      <c r="H59" s="118" t="s">
        <v>111</v>
      </c>
      <c r="I59" s="56"/>
      <c r="J59" s="118" t="s">
        <v>111</v>
      </c>
      <c r="K59" s="119">
        <f>F59*(G59-I59)</f>
        <v>0</v>
      </c>
      <c r="L59" s="103"/>
    </row>
    <row r="60" spans="2:12" ht="5.25" customHeight="1" x14ac:dyDescent="0.2">
      <c r="B60" s="101"/>
      <c r="D60" s="125"/>
      <c r="F60" s="49"/>
      <c r="L60" s="103"/>
    </row>
    <row r="61" spans="2:12" ht="13.5" thickBot="1" x14ac:dyDescent="0.25">
      <c r="B61" s="101"/>
      <c r="D61" s="126" t="s">
        <v>83</v>
      </c>
      <c r="K61" s="127">
        <f>IF(SUM(K55:K59)&lt;0,0,(SUM(K55:K59)))</f>
        <v>0</v>
      </c>
      <c r="L61" s="103"/>
    </row>
    <row r="62" spans="2:12" ht="16.5" thickTop="1" thickBot="1" x14ac:dyDescent="0.25">
      <c r="B62" s="101"/>
      <c r="D62" s="132"/>
      <c r="K62" s="49"/>
      <c r="L62" s="103"/>
    </row>
    <row r="63" spans="2:12" ht="15.75" thickBot="1" x14ac:dyDescent="0.3">
      <c r="B63" s="101"/>
      <c r="D63" s="134" t="s">
        <v>125</v>
      </c>
      <c r="K63" s="135">
        <f>K61+K53+K42+K24</f>
        <v>0</v>
      </c>
      <c r="L63" s="103"/>
    </row>
    <row r="64" spans="2:12" ht="13.5" thickBot="1" x14ac:dyDescent="0.25">
      <c r="B64" s="136"/>
      <c r="C64" s="137"/>
      <c r="D64" s="138"/>
      <c r="E64" s="138"/>
      <c r="F64" s="138"/>
      <c r="G64" s="138"/>
      <c r="H64" s="138"/>
      <c r="I64" s="138"/>
      <c r="J64" s="138"/>
      <c r="K64" s="138"/>
      <c r="L64" s="139"/>
    </row>
    <row r="66" spans="2:12" ht="15" customHeight="1" x14ac:dyDescent="0.2">
      <c r="B66" s="140" t="s">
        <v>106</v>
      </c>
      <c r="C66" s="140"/>
      <c r="D66" s="140"/>
      <c r="E66" s="140"/>
      <c r="F66" s="140"/>
      <c r="G66" s="140"/>
      <c r="H66" s="140"/>
      <c r="I66" s="140"/>
      <c r="J66" s="140"/>
      <c r="K66" s="140"/>
      <c r="L66" s="140"/>
    </row>
    <row r="67" spans="2:12" ht="15" customHeight="1" x14ac:dyDescent="0.2">
      <c r="B67" s="141"/>
      <c r="C67" s="141"/>
      <c r="D67" s="141"/>
      <c r="E67" s="141"/>
      <c r="F67" s="141"/>
      <c r="G67" s="141"/>
      <c r="H67" s="141"/>
      <c r="I67" s="141"/>
      <c r="J67" s="141"/>
      <c r="K67" s="141"/>
      <c r="L67" s="141"/>
    </row>
    <row r="68" spans="2:12" ht="15.75" x14ac:dyDescent="0.2">
      <c r="C68" s="142" t="s">
        <v>102</v>
      </c>
      <c r="D68" s="142" t="s">
        <v>101</v>
      </c>
      <c r="E68" s="47" t="s">
        <v>16</v>
      </c>
      <c r="F68" s="47"/>
    </row>
    <row r="69" spans="2:12" ht="15.75" x14ac:dyDescent="0.2">
      <c r="C69" s="142" t="s">
        <v>100</v>
      </c>
      <c r="D69" s="142" t="s">
        <v>99</v>
      </c>
      <c r="E69" s="47" t="s">
        <v>16</v>
      </c>
      <c r="F69" s="47"/>
    </row>
    <row r="70" spans="2:12" ht="15.75" x14ac:dyDescent="0.2">
      <c r="C70" s="142" t="s">
        <v>96</v>
      </c>
      <c r="D70" s="142" t="s">
        <v>105</v>
      </c>
      <c r="E70" s="47" t="s">
        <v>4</v>
      </c>
      <c r="F70" s="47"/>
    </row>
    <row r="71" spans="2:12" ht="15.75" x14ac:dyDescent="0.2">
      <c r="C71" s="142" t="s">
        <v>94</v>
      </c>
      <c r="D71" s="142" t="s">
        <v>104</v>
      </c>
      <c r="E71" s="47" t="s">
        <v>6</v>
      </c>
      <c r="F71" s="47"/>
    </row>
    <row r="72" spans="2:12" ht="15.75" x14ac:dyDescent="0.2">
      <c r="C72" s="142" t="s">
        <v>92</v>
      </c>
      <c r="D72" s="142" t="s">
        <v>103</v>
      </c>
      <c r="E72" s="47" t="s">
        <v>8</v>
      </c>
      <c r="F72" s="47"/>
    </row>
    <row r="73" spans="2:12" ht="15" customHeight="1" x14ac:dyDescent="0.2">
      <c r="C73" s="142" t="s">
        <v>90</v>
      </c>
      <c r="D73" s="142" t="s">
        <v>10</v>
      </c>
      <c r="E73" s="47" t="s">
        <v>13</v>
      </c>
      <c r="F73" s="47"/>
    </row>
    <row r="74" spans="2:12" ht="15.75" x14ac:dyDescent="0.2">
      <c r="C74" s="142" t="s">
        <v>86</v>
      </c>
      <c r="D74" s="142" t="s">
        <v>81</v>
      </c>
      <c r="E74" s="47" t="s">
        <v>21</v>
      </c>
      <c r="F74" s="47"/>
    </row>
  </sheetData>
  <mergeCells count="19">
    <mergeCell ref="C3:K3"/>
    <mergeCell ref="D17:D22"/>
    <mergeCell ref="D26:D29"/>
    <mergeCell ref="D10:D15"/>
    <mergeCell ref="I8:J8"/>
    <mergeCell ref="C37:C40"/>
    <mergeCell ref="C10:C15"/>
    <mergeCell ref="C17:C22"/>
    <mergeCell ref="C26:C29"/>
    <mergeCell ref="G8:H8"/>
    <mergeCell ref="C31:C35"/>
    <mergeCell ref="D31:D35"/>
    <mergeCell ref="D37:D40"/>
    <mergeCell ref="F31:K31"/>
    <mergeCell ref="D44:D51"/>
    <mergeCell ref="D55:D59"/>
    <mergeCell ref="B66:L66"/>
    <mergeCell ref="C55:C59"/>
    <mergeCell ref="C44:C51"/>
  </mergeCells>
  <phoneticPr fontId="17" type="noConversion"/>
  <conditionalFormatting sqref="F32:F35">
    <cfRule type="cellIs" dxfId="1" priority="2" operator="equal">
      <formula>"select area"</formula>
    </cfRule>
  </conditionalFormatting>
  <conditionalFormatting sqref="K32:K35">
    <cfRule type="cellIs" dxfId="0" priority="1" operator="equal">
      <formula>"select area"</formula>
    </cfRule>
  </conditionalFormatting>
  <hyperlinks>
    <hyperlink ref="E72" r:id="rId1" xr:uid="{0DE9E83B-C8C4-4220-906D-3B9369CCF512}"/>
    <hyperlink ref="E71" r:id="rId2" xr:uid="{61B214C8-03A6-4522-A1E3-50097163186C}"/>
    <hyperlink ref="E70" r:id="rId3" xr:uid="{3B7FB5FB-7499-4F51-99BD-208A3A553F11}"/>
    <hyperlink ref="E73" r:id="rId4" xr:uid="{6EA6427E-8B19-4FBB-8CBA-E9A5B40206E8}"/>
    <hyperlink ref="E68" r:id="rId5" xr:uid="{8FA73C35-D0A7-49BF-B4AD-E49C27BE6311}"/>
    <hyperlink ref="E69" r:id="rId6" xr:uid="{B39650DE-F596-489A-BA18-4F3474EABDD4}"/>
    <hyperlink ref="E74" r:id="rId7" xr:uid="{05D7068D-3B15-4EEF-9C25-24EAA87A4650}"/>
  </hyperlinks>
  <pageMargins left="0.7" right="0.7" top="0.75" bottom="0.75" header="0.3" footer="0.3"/>
  <pageSetup scale="55" orientation="portrait" r:id="rId8"/>
  <extLst>
    <ext xmlns:x14="http://schemas.microsoft.com/office/spreadsheetml/2009/9/main" uri="{CCE6A557-97BC-4b89-ADB6-D9C93CAAB3DF}">
      <x14:dataValidations xmlns:xm="http://schemas.microsoft.com/office/excel/2006/main" count="1">
        <x14:dataValidation type="list" allowBlank="1" showInputMessage="1" showErrorMessage="1" xr:uid="{9B09BC71-DE56-4B4B-A832-8429D162628C}">
          <x14:formula1>
            <xm:f>Sewer!$G$3:$G$4</xm:f>
          </x14:formula1>
          <xm:sqref>F31:K31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B4A9D-C44C-47EB-80A4-02E4176917DA}">
  <dimension ref="G3:N17"/>
  <sheetViews>
    <sheetView workbookViewId="0">
      <selection activeCell="H34" sqref="H34"/>
    </sheetView>
  </sheetViews>
  <sheetFormatPr defaultRowHeight="12.75" x14ac:dyDescent="0.2"/>
  <cols>
    <col min="7" max="7" width="20.85546875" customWidth="1"/>
    <col min="8" max="8" width="15.140625" customWidth="1"/>
    <col min="9" max="9" width="12.5703125" customWidth="1"/>
  </cols>
  <sheetData>
    <row r="3" spans="7:14" x14ac:dyDescent="0.2">
      <c r="G3" t="s">
        <v>114</v>
      </c>
    </row>
    <row r="4" spans="7:14" x14ac:dyDescent="0.2">
      <c r="G4" t="s">
        <v>115</v>
      </c>
    </row>
    <row r="8" spans="7:14" ht="12.75" customHeight="1" x14ac:dyDescent="0.2"/>
    <row r="9" spans="7:14" ht="12.75" customHeight="1" x14ac:dyDescent="0.2">
      <c r="G9" s="60" t="s">
        <v>93</v>
      </c>
      <c r="H9" s="50" t="s">
        <v>77</v>
      </c>
      <c r="I9" s="51">
        <v>10498</v>
      </c>
      <c r="J9" s="56"/>
      <c r="K9" s="58" t="s">
        <v>111</v>
      </c>
      <c r="L9" s="56"/>
      <c r="M9" s="58" t="s">
        <v>111</v>
      </c>
      <c r="N9" s="52">
        <f>I9*(J9-L9)</f>
        <v>0</v>
      </c>
    </row>
    <row r="10" spans="7:14" ht="12.75" customHeight="1" x14ac:dyDescent="0.2">
      <c r="G10" s="61"/>
      <c r="H10" s="50" t="s">
        <v>78</v>
      </c>
      <c r="I10" s="51">
        <v>9593</v>
      </c>
      <c r="J10" s="56"/>
      <c r="K10" s="58" t="s">
        <v>111</v>
      </c>
      <c r="L10" s="56"/>
      <c r="M10" s="58" t="s">
        <v>111</v>
      </c>
      <c r="N10" s="52">
        <f>I10*(J10-L10)</f>
        <v>0</v>
      </c>
    </row>
    <row r="11" spans="7:14" ht="12.75" customHeight="1" x14ac:dyDescent="0.2">
      <c r="G11" s="61"/>
      <c r="H11" s="50" t="s">
        <v>85</v>
      </c>
      <c r="I11" s="51">
        <v>6298</v>
      </c>
      <c r="J11" s="56"/>
      <c r="K11" s="58" t="s">
        <v>111</v>
      </c>
      <c r="L11" s="56"/>
      <c r="M11" s="58" t="s">
        <v>111</v>
      </c>
      <c r="N11" s="52">
        <f>I11*(J11-L11)</f>
        <v>0</v>
      </c>
    </row>
    <row r="12" spans="7:14" ht="12.75" customHeight="1" x14ac:dyDescent="0.2">
      <c r="G12" s="62"/>
      <c r="H12" s="50" t="s">
        <v>88</v>
      </c>
      <c r="I12" s="51">
        <v>5.3</v>
      </c>
      <c r="J12" s="56"/>
      <c r="K12" s="58" t="s">
        <v>112</v>
      </c>
      <c r="L12" s="56"/>
      <c r="M12" s="58" t="s">
        <v>112</v>
      </c>
      <c r="N12" s="52">
        <f>I12*(J12-L12)</f>
        <v>0</v>
      </c>
    </row>
    <row r="13" spans="7:14" ht="15" x14ac:dyDescent="0.25">
      <c r="G13" s="54"/>
      <c r="H13" s="48"/>
      <c r="I13" s="49"/>
      <c r="J13" s="48"/>
      <c r="K13" s="57"/>
      <c r="L13" s="48"/>
      <c r="M13" s="57"/>
      <c r="N13" s="48"/>
    </row>
    <row r="14" spans="7:14" x14ac:dyDescent="0.2">
      <c r="G14" s="60" t="s">
        <v>91</v>
      </c>
      <c r="H14" s="50" t="s">
        <v>77</v>
      </c>
      <c r="I14" s="51">
        <v>11443</v>
      </c>
      <c r="J14" s="56"/>
      <c r="K14" s="58" t="s">
        <v>111</v>
      </c>
      <c r="L14" s="56"/>
      <c r="M14" s="58" t="s">
        <v>111</v>
      </c>
      <c r="N14" s="52">
        <f>I14*(J14-L14)</f>
        <v>0</v>
      </c>
    </row>
    <row r="15" spans="7:14" x14ac:dyDescent="0.2">
      <c r="G15" s="61"/>
      <c r="H15" s="50" t="s">
        <v>78</v>
      </c>
      <c r="I15" s="51">
        <v>10015</v>
      </c>
      <c r="J15" s="56"/>
      <c r="K15" s="58" t="s">
        <v>111</v>
      </c>
      <c r="L15" s="56"/>
      <c r="M15" s="58" t="s">
        <v>111</v>
      </c>
      <c r="N15" s="52">
        <f>I15*(J15-L15)</f>
        <v>0</v>
      </c>
    </row>
    <row r="16" spans="7:14" x14ac:dyDescent="0.2">
      <c r="G16" s="61"/>
      <c r="H16" s="50" t="s">
        <v>85</v>
      </c>
      <c r="I16" s="51">
        <v>7302</v>
      </c>
      <c r="J16" s="56"/>
      <c r="K16" s="58" t="s">
        <v>111</v>
      </c>
      <c r="L16" s="56"/>
      <c r="M16" s="58" t="s">
        <v>111</v>
      </c>
      <c r="N16" s="52">
        <f>I16*(J16-L16)</f>
        <v>0</v>
      </c>
    </row>
    <row r="17" spans="7:14" x14ac:dyDescent="0.2">
      <c r="G17" s="62"/>
      <c r="H17" s="50" t="s">
        <v>88</v>
      </c>
      <c r="I17" s="51">
        <v>5.41</v>
      </c>
      <c r="J17" s="56"/>
      <c r="K17" s="58" t="s">
        <v>112</v>
      </c>
      <c r="L17" s="56"/>
      <c r="M17" s="58" t="s">
        <v>112</v>
      </c>
      <c r="N17" s="52">
        <f>I17*(J17-L17)</f>
        <v>0</v>
      </c>
    </row>
  </sheetData>
  <sheetProtection algorithmName="SHA-512" hashValue="hqYPNWFUwhcL0TtvnxQLPWW/l4xOzwisKvqEdTBWILW+Y+I/rRgAYUr6Rvx6SFmuRDQ7klXhqjG5xNW+eAQsMw==" saltValue="RnIg6UnA/Pn55bNh49aspA==" spinCount="100000" sheet="1" objects="1" scenarios="1"/>
  <mergeCells count="2">
    <mergeCell ref="G14:G17"/>
    <mergeCell ref="G9:G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4A4DC-7BC8-4588-B3ED-65994802E61F}">
  <dimension ref="A1:C22"/>
  <sheetViews>
    <sheetView workbookViewId="0">
      <selection activeCell="A9" sqref="A9"/>
    </sheetView>
  </sheetViews>
  <sheetFormatPr defaultRowHeight="15" customHeight="1" x14ac:dyDescent="0.2"/>
  <cols>
    <col min="1" max="1" width="51.42578125" style="2" customWidth="1"/>
    <col min="2" max="2" width="12.28515625" style="2" customWidth="1"/>
    <col min="3" max="3" width="94.28515625" style="2" customWidth="1"/>
    <col min="4" max="16384" width="9.140625" style="2"/>
  </cols>
  <sheetData>
    <row r="1" spans="1:3" ht="15" customHeight="1" x14ac:dyDescent="0.2">
      <c r="A1" s="1"/>
      <c r="B1" s="1"/>
      <c r="C1" s="1"/>
    </row>
    <row r="2" spans="1:3" ht="15" customHeight="1" x14ac:dyDescent="0.2">
      <c r="A2" s="3" t="s">
        <v>0</v>
      </c>
      <c r="B2" s="3" t="s">
        <v>1</v>
      </c>
      <c r="C2" s="4" t="s">
        <v>2</v>
      </c>
    </row>
    <row r="3" spans="1:3" ht="15" customHeight="1" x14ac:dyDescent="0.2">
      <c r="A3" s="13" t="s">
        <v>3</v>
      </c>
      <c r="B3" s="12">
        <v>0</v>
      </c>
      <c r="C3" s="5" t="s">
        <v>4</v>
      </c>
    </row>
    <row r="4" spans="1:3" ht="15" customHeight="1" x14ac:dyDescent="0.2">
      <c r="A4" s="13" t="s">
        <v>5</v>
      </c>
      <c r="B4" s="12">
        <v>0</v>
      </c>
      <c r="C4" s="5" t="s">
        <v>6</v>
      </c>
    </row>
    <row r="5" spans="1:3" ht="15" customHeight="1" x14ac:dyDescent="0.2">
      <c r="A5" s="13" t="s">
        <v>7</v>
      </c>
      <c r="B5" s="12">
        <v>0</v>
      </c>
      <c r="C5" s="5" t="s">
        <v>8</v>
      </c>
    </row>
    <row r="6" spans="1:3" ht="15" customHeight="1" x14ac:dyDescent="0.2">
      <c r="A6" s="6" t="s">
        <v>9</v>
      </c>
      <c r="B6" s="7">
        <f>SUM(B3:B5)</f>
        <v>0</v>
      </c>
      <c r="C6" s="8"/>
    </row>
    <row r="7" spans="1:3" ht="15" customHeight="1" x14ac:dyDescent="0.2">
      <c r="A7" s="9"/>
      <c r="B7" s="8"/>
      <c r="C7" s="8"/>
    </row>
    <row r="8" spans="1:3" ht="15" customHeight="1" x14ac:dyDescent="0.2">
      <c r="A8" s="3" t="s">
        <v>10</v>
      </c>
      <c r="B8" s="3"/>
      <c r="C8" s="3"/>
    </row>
    <row r="9" spans="1:3" ht="15" customHeight="1" x14ac:dyDescent="0.2">
      <c r="A9" s="14" t="s">
        <v>11</v>
      </c>
      <c r="B9" s="12">
        <v>0</v>
      </c>
      <c r="C9" s="1"/>
    </row>
    <row r="10" spans="1:3" ht="14.25" customHeight="1" x14ac:dyDescent="0.2">
      <c r="A10" s="6" t="s">
        <v>12</v>
      </c>
      <c r="B10" s="7">
        <f>SUM(B9)</f>
        <v>0</v>
      </c>
      <c r="C10" s="5" t="s">
        <v>13</v>
      </c>
    </row>
    <row r="11" spans="1:3" ht="14.25" customHeight="1" x14ac:dyDescent="0.2">
      <c r="A11" s="9"/>
      <c r="B11" s="8"/>
      <c r="C11" s="8"/>
    </row>
    <row r="12" spans="1:3" ht="15" customHeight="1" x14ac:dyDescent="0.2">
      <c r="A12" s="3" t="s">
        <v>14</v>
      </c>
      <c r="B12" s="3"/>
      <c r="C12" s="3"/>
    </row>
    <row r="13" spans="1:3" ht="15" customHeight="1" x14ac:dyDescent="0.2">
      <c r="A13" s="13" t="s">
        <v>15</v>
      </c>
      <c r="B13" s="12">
        <v>0</v>
      </c>
      <c r="C13" s="5" t="s">
        <v>16</v>
      </c>
    </row>
    <row r="14" spans="1:3" ht="15" customHeight="1" x14ac:dyDescent="0.2">
      <c r="A14" s="13" t="s">
        <v>17</v>
      </c>
      <c r="B14" s="12">
        <v>0</v>
      </c>
      <c r="C14" s="5" t="s">
        <v>16</v>
      </c>
    </row>
    <row r="15" spans="1:3" ht="15" customHeight="1" x14ac:dyDescent="0.2">
      <c r="A15" s="6" t="s">
        <v>18</v>
      </c>
      <c r="B15" s="7">
        <f>SUM(B13:B14)</f>
        <v>0</v>
      </c>
      <c r="C15" s="8"/>
    </row>
    <row r="16" spans="1:3" ht="15" customHeight="1" x14ac:dyDescent="0.2">
      <c r="A16" s="9"/>
      <c r="B16" s="8"/>
      <c r="C16" s="8"/>
    </row>
    <row r="17" spans="1:3" ht="15" customHeight="1" x14ac:dyDescent="0.2">
      <c r="A17" s="3" t="s">
        <v>19</v>
      </c>
      <c r="B17" s="3"/>
      <c r="C17" s="3"/>
    </row>
    <row r="18" spans="1:3" ht="15" customHeight="1" x14ac:dyDescent="0.2">
      <c r="A18" s="13" t="s">
        <v>20</v>
      </c>
      <c r="B18" s="12">
        <v>0</v>
      </c>
      <c r="C18" s="5" t="s">
        <v>21</v>
      </c>
    </row>
    <row r="19" spans="1:3" ht="15.75" customHeight="1" x14ac:dyDescent="0.2">
      <c r="A19" s="6" t="s">
        <v>22</v>
      </c>
      <c r="B19" s="7">
        <f>SUM(B18)</f>
        <v>0</v>
      </c>
      <c r="C19" s="8"/>
    </row>
    <row r="20" spans="1:3" ht="15.75" customHeight="1" x14ac:dyDescent="0.2">
      <c r="A20" s="9"/>
      <c r="B20" s="8"/>
      <c r="C20" s="8"/>
    </row>
    <row r="21" spans="1:3" ht="15" customHeight="1" thickBot="1" x14ac:dyDescent="0.25">
      <c r="A21" s="10" t="s">
        <v>23</v>
      </c>
      <c r="B21" s="11">
        <f>B6+B10+B15+B19</f>
        <v>0</v>
      </c>
      <c r="C21" s="1"/>
    </row>
    <row r="22" spans="1:3" ht="15" customHeight="1" thickTop="1" x14ac:dyDescent="0.2"/>
  </sheetData>
  <hyperlinks>
    <hyperlink ref="C5" r:id="rId1" xr:uid="{66A26884-917E-411F-BD9D-FBF50913FDA6}"/>
    <hyperlink ref="C4" r:id="rId2" xr:uid="{6B5CFAAE-549C-43BF-84B7-4A2BC1C2529C}"/>
    <hyperlink ref="C3" r:id="rId3" xr:uid="{4E5637BE-049E-43FC-B436-20D0995CA263}"/>
    <hyperlink ref="C10" r:id="rId4" xr:uid="{375EB0DC-3D72-4A14-92B6-C79F7D0AA3B3}"/>
    <hyperlink ref="C13" r:id="rId5" xr:uid="{8020FA4B-05EC-4443-9C23-C43FAF3BDFD1}"/>
    <hyperlink ref="C14" r:id="rId6" xr:uid="{55620B52-DE78-40D0-98E4-AC4CCAAFED19}"/>
    <hyperlink ref="C18" r:id="rId7" xr:uid="{6CA0C833-33FD-42C6-AA88-25CB7A8415B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4843B-73B9-4923-A9BA-17A606B0B266}">
  <dimension ref="D3:M50"/>
  <sheetViews>
    <sheetView topLeftCell="B12" workbookViewId="0">
      <selection activeCell="G14" sqref="G14"/>
    </sheetView>
  </sheetViews>
  <sheetFormatPr defaultRowHeight="12.75" x14ac:dyDescent="0.2"/>
  <cols>
    <col min="1" max="3" width="9.140625" style="15"/>
    <col min="4" max="4" width="37.85546875" style="15" customWidth="1"/>
    <col min="5" max="5" width="30.140625" style="15" customWidth="1"/>
    <col min="6" max="6" width="22" style="15" customWidth="1"/>
    <col min="7" max="7" width="26.42578125" style="15" customWidth="1"/>
    <col min="8" max="8" width="24.42578125" style="15" customWidth="1"/>
    <col min="9" max="9" width="15.42578125" style="15" customWidth="1"/>
    <col min="10" max="10" width="16.85546875" style="15" customWidth="1"/>
    <col min="11" max="11" width="15.42578125" style="15" customWidth="1"/>
    <col min="12" max="13" width="16.28515625" style="15" customWidth="1"/>
    <col min="14" max="16384" width="9.140625" style="15"/>
  </cols>
  <sheetData>
    <row r="3" spans="4:8" x14ac:dyDescent="0.2">
      <c r="D3" s="16" t="s">
        <v>0</v>
      </c>
      <c r="E3" s="45" t="s">
        <v>73</v>
      </c>
    </row>
    <row r="5" spans="4:8" ht="18" customHeight="1" x14ac:dyDescent="0.2">
      <c r="E5" s="41" t="s">
        <v>28</v>
      </c>
      <c r="F5" s="41" t="s">
        <v>30</v>
      </c>
      <c r="G5" s="41" t="s">
        <v>31</v>
      </c>
      <c r="H5" s="41" t="s">
        <v>29</v>
      </c>
    </row>
    <row r="6" spans="4:8" x14ac:dyDescent="0.2">
      <c r="D6" s="17" t="s">
        <v>24</v>
      </c>
      <c r="E6" s="18">
        <v>10952</v>
      </c>
      <c r="F6" s="18">
        <v>10498</v>
      </c>
      <c r="G6" s="18">
        <v>11443</v>
      </c>
      <c r="H6" s="18">
        <v>491</v>
      </c>
    </row>
    <row r="7" spans="4:8" x14ac:dyDescent="0.2">
      <c r="D7" s="17" t="s">
        <v>25</v>
      </c>
      <c r="E7" s="18">
        <v>9839</v>
      </c>
      <c r="F7" s="18">
        <v>9593</v>
      </c>
      <c r="G7" s="18">
        <v>10015</v>
      </c>
      <c r="H7" s="18">
        <v>442</v>
      </c>
    </row>
    <row r="8" spans="4:8" x14ac:dyDescent="0.2">
      <c r="D8" s="17" t="s">
        <v>26</v>
      </c>
      <c r="E8" s="18">
        <v>6791</v>
      </c>
      <c r="F8" s="18">
        <v>6298</v>
      </c>
      <c r="G8" s="18">
        <v>7302</v>
      </c>
      <c r="H8" s="18">
        <v>303</v>
      </c>
    </row>
    <row r="9" spans="4:8" x14ac:dyDescent="0.2">
      <c r="D9" s="17" t="s">
        <v>27</v>
      </c>
      <c r="E9" s="19">
        <v>5.3</v>
      </c>
      <c r="F9" s="19">
        <v>5.3</v>
      </c>
      <c r="G9" s="20" t="s">
        <v>32</v>
      </c>
      <c r="H9" s="19">
        <v>0.24</v>
      </c>
    </row>
    <row r="13" spans="4:8" x14ac:dyDescent="0.2">
      <c r="D13" s="16" t="s">
        <v>10</v>
      </c>
      <c r="E13" s="45" t="s">
        <v>73</v>
      </c>
    </row>
    <row r="14" spans="4:8" x14ac:dyDescent="0.2">
      <c r="D14" s="46"/>
    </row>
    <row r="15" spans="4:8" x14ac:dyDescent="0.2">
      <c r="D15" s="41" t="s">
        <v>71</v>
      </c>
      <c r="E15" s="41" t="s">
        <v>72</v>
      </c>
    </row>
    <row r="16" spans="4:8" x14ac:dyDescent="0.2">
      <c r="D16" s="21" t="s">
        <v>33</v>
      </c>
      <c r="E16" s="40" t="s">
        <v>39</v>
      </c>
    </row>
    <row r="17" spans="4:13" x14ac:dyDescent="0.2">
      <c r="D17" s="21" t="s">
        <v>34</v>
      </c>
      <c r="E17" s="21" t="s">
        <v>40</v>
      </c>
    </row>
    <row r="18" spans="4:13" x14ac:dyDescent="0.2">
      <c r="D18" s="21" t="s">
        <v>26</v>
      </c>
      <c r="E18" s="21" t="s">
        <v>41</v>
      </c>
    </row>
    <row r="19" spans="4:13" x14ac:dyDescent="0.2">
      <c r="D19" s="21" t="s">
        <v>35</v>
      </c>
      <c r="E19" s="21" t="s">
        <v>42</v>
      </c>
    </row>
    <row r="20" spans="4:13" x14ac:dyDescent="0.2">
      <c r="D20" s="21" t="s">
        <v>36</v>
      </c>
      <c r="E20" s="21" t="s">
        <v>43</v>
      </c>
    </row>
    <row r="21" spans="4:13" x14ac:dyDescent="0.2">
      <c r="D21" s="21" t="s">
        <v>37</v>
      </c>
      <c r="E21" s="21" t="s">
        <v>44</v>
      </c>
    </row>
    <row r="22" spans="4:13" x14ac:dyDescent="0.2">
      <c r="D22" s="21" t="s">
        <v>38</v>
      </c>
      <c r="E22" s="21" t="s">
        <v>45</v>
      </c>
    </row>
    <row r="26" spans="4:13" x14ac:dyDescent="0.2">
      <c r="D26" s="16" t="s">
        <v>14</v>
      </c>
      <c r="E26" s="45" t="s">
        <v>74</v>
      </c>
    </row>
    <row r="27" spans="4:13" ht="13.5" thickBot="1" x14ac:dyDescent="0.25"/>
    <row r="28" spans="4:13" x14ac:dyDescent="0.2">
      <c r="D28" s="66"/>
      <c r="E28" s="68" t="s">
        <v>46</v>
      </c>
      <c r="F28" s="68" t="s">
        <v>47</v>
      </c>
      <c r="G28" s="68" t="s">
        <v>48</v>
      </c>
      <c r="H28" s="68" t="s">
        <v>49</v>
      </c>
      <c r="I28" s="68" t="s">
        <v>50</v>
      </c>
      <c r="J28" s="82" t="s">
        <v>51</v>
      </c>
      <c r="K28" s="84" t="s">
        <v>52</v>
      </c>
      <c r="L28" s="74" t="s">
        <v>53</v>
      </c>
      <c r="M28" s="42" t="s">
        <v>54</v>
      </c>
    </row>
    <row r="29" spans="4:13" ht="13.5" thickBot="1" x14ac:dyDescent="0.25">
      <c r="D29" s="67"/>
      <c r="E29" s="69"/>
      <c r="F29" s="69"/>
      <c r="G29" s="69"/>
      <c r="H29" s="69"/>
      <c r="I29" s="69"/>
      <c r="J29" s="83"/>
      <c r="K29" s="85"/>
      <c r="L29" s="75"/>
      <c r="M29" s="43" t="s">
        <v>55</v>
      </c>
    </row>
    <row r="30" spans="4:13" x14ac:dyDescent="0.2">
      <c r="D30" s="31" t="s">
        <v>56</v>
      </c>
      <c r="E30" s="76">
        <v>16858</v>
      </c>
      <c r="F30" s="76">
        <v>2740</v>
      </c>
      <c r="G30" s="76">
        <v>5734</v>
      </c>
      <c r="H30" s="76">
        <v>3491</v>
      </c>
      <c r="I30" s="76">
        <v>20632</v>
      </c>
      <c r="J30" s="78">
        <v>5415</v>
      </c>
      <c r="K30" s="80">
        <v>54870</v>
      </c>
      <c r="L30" s="22">
        <v>26963</v>
      </c>
      <c r="M30" s="37">
        <v>81833</v>
      </c>
    </row>
    <row r="31" spans="4:13" x14ac:dyDescent="0.2">
      <c r="D31" s="32" t="s">
        <v>57</v>
      </c>
      <c r="E31" s="77"/>
      <c r="F31" s="77"/>
      <c r="G31" s="77"/>
      <c r="H31" s="77"/>
      <c r="I31" s="77"/>
      <c r="J31" s="79"/>
      <c r="K31" s="81"/>
      <c r="L31" s="23"/>
      <c r="M31" s="26"/>
    </row>
    <row r="32" spans="4:13" x14ac:dyDescent="0.2">
      <c r="D32" s="33" t="s">
        <v>58</v>
      </c>
      <c r="E32" s="86">
        <v>10438</v>
      </c>
      <c r="F32" s="86">
        <v>1918</v>
      </c>
      <c r="G32" s="86">
        <v>4391</v>
      </c>
      <c r="H32" s="86">
        <v>2443</v>
      </c>
      <c r="I32" s="86">
        <v>14442</v>
      </c>
      <c r="J32" s="70">
        <v>3791</v>
      </c>
      <c r="K32" s="72">
        <v>37423</v>
      </c>
      <c r="L32" s="24">
        <v>18874</v>
      </c>
      <c r="M32" s="27">
        <v>56297</v>
      </c>
    </row>
    <row r="33" spans="4:13" x14ac:dyDescent="0.2">
      <c r="D33" s="34" t="s">
        <v>59</v>
      </c>
      <c r="E33" s="87"/>
      <c r="F33" s="87"/>
      <c r="G33" s="87"/>
      <c r="H33" s="87"/>
      <c r="I33" s="87"/>
      <c r="J33" s="71"/>
      <c r="K33" s="73"/>
      <c r="L33" s="25"/>
      <c r="M33" s="28"/>
    </row>
    <row r="34" spans="4:13" x14ac:dyDescent="0.2">
      <c r="D34" s="33" t="s">
        <v>60</v>
      </c>
      <c r="E34" s="86">
        <v>6994</v>
      </c>
      <c r="F34" s="86">
        <v>1370</v>
      </c>
      <c r="G34" s="86">
        <v>2227</v>
      </c>
      <c r="H34" s="86">
        <v>1745</v>
      </c>
      <c r="I34" s="86">
        <v>10316</v>
      </c>
      <c r="J34" s="70">
        <v>2708</v>
      </c>
      <c r="K34" s="72">
        <v>25360</v>
      </c>
      <c r="L34" s="24">
        <v>13481</v>
      </c>
      <c r="M34" s="27">
        <v>38841</v>
      </c>
    </row>
    <row r="35" spans="4:13" x14ac:dyDescent="0.2">
      <c r="D35" s="34" t="s">
        <v>59</v>
      </c>
      <c r="E35" s="87"/>
      <c r="F35" s="87"/>
      <c r="G35" s="87"/>
      <c r="H35" s="87"/>
      <c r="I35" s="87"/>
      <c r="J35" s="71"/>
      <c r="K35" s="73"/>
      <c r="L35" s="25"/>
      <c r="M35" s="28"/>
    </row>
    <row r="36" spans="4:13" x14ac:dyDescent="0.2">
      <c r="D36" s="33" t="s">
        <v>61</v>
      </c>
      <c r="E36" s="86">
        <v>159.71</v>
      </c>
      <c r="F36" s="86">
        <v>6.17</v>
      </c>
      <c r="G36" s="86">
        <v>26.73</v>
      </c>
      <c r="H36" s="86">
        <v>7.85</v>
      </c>
      <c r="I36" s="86">
        <v>46.42</v>
      </c>
      <c r="J36" s="70">
        <v>12.18</v>
      </c>
      <c r="K36" s="72">
        <v>259.06</v>
      </c>
      <c r="L36" s="24">
        <v>60.67</v>
      </c>
      <c r="M36" s="27">
        <v>319.73</v>
      </c>
    </row>
    <row r="37" spans="4:13" x14ac:dyDescent="0.2">
      <c r="D37" s="34" t="s">
        <v>62</v>
      </c>
      <c r="E37" s="87"/>
      <c r="F37" s="87"/>
      <c r="G37" s="87"/>
      <c r="H37" s="87"/>
      <c r="I37" s="87"/>
      <c r="J37" s="71"/>
      <c r="K37" s="73"/>
      <c r="L37" s="25"/>
      <c r="M37" s="28"/>
    </row>
    <row r="38" spans="4:13" x14ac:dyDescent="0.2">
      <c r="D38" s="33" t="s">
        <v>63</v>
      </c>
      <c r="E38" s="86">
        <v>59.5</v>
      </c>
      <c r="F38" s="86">
        <v>4.1100000000000003</v>
      </c>
      <c r="G38" s="86">
        <v>35</v>
      </c>
      <c r="H38" s="86">
        <v>5.24</v>
      </c>
      <c r="I38" s="86">
        <v>0</v>
      </c>
      <c r="J38" s="70">
        <v>8.1199999999999992</v>
      </c>
      <c r="K38" s="72">
        <v>111.97</v>
      </c>
      <c r="L38" s="24">
        <v>40.44</v>
      </c>
      <c r="M38" s="27">
        <v>152.41</v>
      </c>
    </row>
    <row r="39" spans="4:13" x14ac:dyDescent="0.2">
      <c r="D39" s="34" t="s">
        <v>62</v>
      </c>
      <c r="E39" s="87"/>
      <c r="F39" s="87"/>
      <c r="G39" s="87"/>
      <c r="H39" s="87"/>
      <c r="I39" s="87"/>
      <c r="J39" s="71"/>
      <c r="K39" s="73"/>
      <c r="L39" s="25"/>
      <c r="M39" s="28"/>
    </row>
    <row r="40" spans="4:13" x14ac:dyDescent="0.2">
      <c r="D40" s="35" t="s">
        <v>37</v>
      </c>
      <c r="E40" s="92">
        <v>104.38</v>
      </c>
      <c r="F40" s="92">
        <v>6.17</v>
      </c>
      <c r="G40" s="92">
        <v>52.82</v>
      </c>
      <c r="H40" s="92">
        <v>7.85</v>
      </c>
      <c r="I40" s="92">
        <v>0</v>
      </c>
      <c r="J40" s="90">
        <v>12.18</v>
      </c>
      <c r="K40" s="88">
        <v>183.4</v>
      </c>
      <c r="L40" s="38">
        <v>60.67</v>
      </c>
      <c r="M40" s="29">
        <v>244.07</v>
      </c>
    </row>
    <row r="41" spans="4:13" ht="13.5" thickBot="1" x14ac:dyDescent="0.25">
      <c r="D41" s="36" t="s">
        <v>62</v>
      </c>
      <c r="E41" s="93"/>
      <c r="F41" s="93"/>
      <c r="G41" s="93"/>
      <c r="H41" s="93"/>
      <c r="I41" s="93"/>
      <c r="J41" s="91"/>
      <c r="K41" s="89"/>
      <c r="L41" s="39"/>
      <c r="M41" s="30"/>
    </row>
    <row r="43" spans="4:13" x14ac:dyDescent="0.2">
      <c r="D43" s="16" t="s">
        <v>19</v>
      </c>
    </row>
    <row r="44" spans="4:13" x14ac:dyDescent="0.2">
      <c r="D44" s="46"/>
    </row>
    <row r="45" spans="4:13" x14ac:dyDescent="0.2">
      <c r="D45" s="41" t="s">
        <v>70</v>
      </c>
      <c r="E45" s="41" t="s">
        <v>69</v>
      </c>
    </row>
    <row r="46" spans="4:13" x14ac:dyDescent="0.2">
      <c r="D46" s="21" t="s">
        <v>64</v>
      </c>
      <c r="E46" s="44">
        <v>1000</v>
      </c>
    </row>
    <row r="47" spans="4:13" x14ac:dyDescent="0.2">
      <c r="D47" s="21" t="s">
        <v>66</v>
      </c>
      <c r="E47" s="44">
        <v>900</v>
      </c>
    </row>
    <row r="48" spans="4:13" x14ac:dyDescent="0.2">
      <c r="D48" s="21" t="s">
        <v>65</v>
      </c>
      <c r="E48" s="44">
        <v>800</v>
      </c>
    </row>
    <row r="49" spans="4:5" x14ac:dyDescent="0.2">
      <c r="D49" s="21" t="s">
        <v>67</v>
      </c>
      <c r="E49" s="44">
        <v>700</v>
      </c>
    </row>
    <row r="50" spans="4:5" x14ac:dyDescent="0.2">
      <c r="D50" s="21" t="s">
        <v>68</v>
      </c>
      <c r="E50" s="44">
        <v>600</v>
      </c>
    </row>
  </sheetData>
  <sheetProtection algorithmName="SHA-512" hashValue="6q/NBx33tiMM0IUPt7boqYsTn4YAicSmom7mKBgLBuCu+F9+02bhcLkWj3PQX9psi63hPEIgkSyFPdE3B36qcw==" saltValue="h9UFb9CVjZ9AKXQR55D8Hw==" spinCount="100000" sheet="1" objects="1" scenarios="1"/>
  <mergeCells count="51">
    <mergeCell ref="E40:E41"/>
    <mergeCell ref="F40:F41"/>
    <mergeCell ref="G40:G41"/>
    <mergeCell ref="H40:H41"/>
    <mergeCell ref="I40:I41"/>
    <mergeCell ref="E38:E39"/>
    <mergeCell ref="F38:F39"/>
    <mergeCell ref="G38:G39"/>
    <mergeCell ref="H38:H39"/>
    <mergeCell ref="I38:I39"/>
    <mergeCell ref="K36:K37"/>
    <mergeCell ref="K40:K41"/>
    <mergeCell ref="J38:J39"/>
    <mergeCell ref="K38:K39"/>
    <mergeCell ref="K34:K35"/>
    <mergeCell ref="J34:J35"/>
    <mergeCell ref="J36:J37"/>
    <mergeCell ref="J40:J41"/>
    <mergeCell ref="E36:E37"/>
    <mergeCell ref="F36:F37"/>
    <mergeCell ref="G36:G37"/>
    <mergeCell ref="H36:H37"/>
    <mergeCell ref="I36:I37"/>
    <mergeCell ref="H32:H33"/>
    <mergeCell ref="I32:I33"/>
    <mergeCell ref="E34:E35"/>
    <mergeCell ref="F34:F35"/>
    <mergeCell ref="G34:G35"/>
    <mergeCell ref="H34:H35"/>
    <mergeCell ref="I34:I35"/>
    <mergeCell ref="J32:J33"/>
    <mergeCell ref="K32:K33"/>
    <mergeCell ref="L28:L29"/>
    <mergeCell ref="E30:E31"/>
    <mergeCell ref="F30:F31"/>
    <mergeCell ref="G30:G31"/>
    <mergeCell ref="H30:H31"/>
    <mergeCell ref="I30:I31"/>
    <mergeCell ref="J30:J31"/>
    <mergeCell ref="K30:K31"/>
    <mergeCell ref="J28:J29"/>
    <mergeCell ref="K28:K29"/>
    <mergeCell ref="I28:I29"/>
    <mergeCell ref="E32:E33"/>
    <mergeCell ref="F32:F33"/>
    <mergeCell ref="G32:G33"/>
    <mergeCell ref="D28:D29"/>
    <mergeCell ref="E28:E29"/>
    <mergeCell ref="F28:F29"/>
    <mergeCell ref="G28:G29"/>
    <mergeCell ref="H28:H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Alternative</vt:lpstr>
      <vt:lpstr>Sewer</vt:lpstr>
      <vt:lpstr>Table</vt:lpstr>
      <vt:lpstr>Rates</vt:lpstr>
      <vt:lpstr>Alternative!Print_Area</vt:lpstr>
    </vt:vector>
  </TitlesOfParts>
  <Company>City of Burnaby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Vesik, Karina</dc:creator>
  <cp:lastModifiedBy>Vesik, Karina</cp:lastModifiedBy>
  <cp:lastPrinted>2025-09-16T17:52:12Z</cp:lastPrinted>
  <dcterms:created xsi:type="dcterms:W3CDTF">2025-06-24T22:05:15Z</dcterms:created>
  <dcterms:modified xsi:type="dcterms:W3CDTF">2025-09-16T18:30:10Z</dcterms:modified>
</cp:coreProperties>
</file>